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C:\Users\Eder\Desktop\"/>
    </mc:Choice>
  </mc:AlternateContent>
  <xr:revisionPtr revIDLastSave="0" documentId="8_{567F3A7A-D129-4470-9B4D-FA70908D6BA0}" xr6:coauthVersionLast="47" xr6:coauthVersionMax="47" xr10:uidLastSave="{00000000-0000-0000-0000-000000000000}"/>
  <bookViews>
    <workbookView xWindow="-120" yWindow="-120" windowWidth="20730" windowHeight="11310" tabRatio="810" firstSheet="2" activeTab="2" xr2:uid="{00000000-000D-0000-FFFF-FFFF00000000}"/>
  </bookViews>
  <sheets>
    <sheet name="PEPS" sheetId="16" r:id="rId1"/>
    <sheet name="PROMEDIO" sheetId="17" r:id="rId2"/>
    <sheet name="REDACCIÓN" sheetId="26" r:id="rId3"/>
    <sheet name="ESQUEMAS DE MAYOR" sheetId="27" r:id="rId4"/>
    <sheet name="948.5" sheetId="1" r:id="rId5"/>
    <sheet name="CEDULAS BLANCAS" sheetId="21" r:id="rId6"/>
    <sheet name="EDO.BLANCO" sheetId="22" r:id="rId7"/>
    <sheet name="FORMULARIO" sheetId="18" r:id="rId8"/>
    <sheet name="Abs Marvella" sheetId="19" r:id="rId9"/>
    <sheet name="A.diferencial" sheetId="20" r:id="rId10"/>
  </sheets>
  <definedNames>
    <definedName name="_xlnm.Print_Area" localSheetId="4">'948.5'!$A$1:$H$59</definedName>
    <definedName name="_xlnm.Print_Area" localSheetId="5">'CEDULAS BLANCAS'!$A$1:$F$63</definedName>
    <definedName name="_xlnm.Print_Area" localSheetId="6">EDO.BLANCO!$A$3:$F$32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36" i="27" l="1"/>
  <c r="J36" i="27"/>
  <c r="F36" i="27"/>
  <c r="C36" i="27"/>
  <c r="O27" i="27"/>
  <c r="N27" i="27"/>
  <c r="G25" i="27"/>
  <c r="G26" i="27" s="1"/>
  <c r="C25" i="27"/>
  <c r="C26" i="27" s="1"/>
  <c r="F24" i="27"/>
  <c r="B24" i="27"/>
  <c r="N17" i="27"/>
  <c r="O15" i="27"/>
  <c r="O17" i="27" s="1"/>
  <c r="K15" i="27"/>
  <c r="K17" i="27" s="1"/>
  <c r="F15" i="27"/>
  <c r="J28" i="27" s="1"/>
  <c r="J29" i="27" s="1"/>
  <c r="K29" i="27" s="1"/>
  <c r="N8" i="27" s="1"/>
  <c r="B15" i="27"/>
  <c r="B17" i="27" s="1"/>
  <c r="N14" i="27"/>
  <c r="J14" i="27"/>
  <c r="F14" i="27"/>
  <c r="B14" i="27"/>
  <c r="C10" i="27"/>
  <c r="K7" i="27"/>
  <c r="G7" i="27"/>
  <c r="N5" i="27"/>
  <c r="J5" i="27"/>
  <c r="J7" i="27" s="1"/>
  <c r="F5" i="27"/>
  <c r="F7" i="27" s="1"/>
  <c r="F8" i="27" s="1"/>
  <c r="B5" i="27"/>
  <c r="B10" i="27" s="1"/>
  <c r="B11" i="27" s="1"/>
  <c r="N4" i="27"/>
  <c r="J4" i="27"/>
  <c r="F4" i="27"/>
  <c r="B4" i="27"/>
  <c r="J8" i="27" l="1"/>
  <c r="O18" i="27"/>
  <c r="F16" i="27"/>
  <c r="N9" i="27"/>
  <c r="N10" i="27" s="1"/>
  <c r="C101" i="19" l="1"/>
  <c r="O51" i="1" l="1"/>
  <c r="O50" i="1"/>
  <c r="O52" i="1" s="1"/>
  <c r="O46" i="1"/>
  <c r="O45" i="1"/>
  <c r="O47" i="1" s="1"/>
  <c r="C72" i="19" l="1"/>
  <c r="C73" i="19"/>
  <c r="C68" i="20"/>
  <c r="C67" i="20"/>
  <c r="E63" i="20"/>
  <c r="E57" i="20"/>
  <c r="F46" i="20"/>
  <c r="F22" i="20"/>
  <c r="D111" i="19"/>
  <c r="D110" i="19"/>
  <c r="E107" i="19"/>
  <c r="F107" i="19" s="1"/>
  <c r="E104" i="19"/>
  <c r="C99" i="19"/>
  <c r="C81" i="19"/>
  <c r="C83" i="19" s="1"/>
  <c r="D54" i="19"/>
  <c r="E53" i="19" s="1"/>
  <c r="F53" i="19" s="1"/>
  <c r="E50" i="19"/>
  <c r="C26" i="19"/>
  <c r="C31" i="19" s="1"/>
  <c r="C24" i="19"/>
  <c r="F31" i="19" s="1"/>
  <c r="E109" i="19" l="1"/>
  <c r="F109" i="19" s="1"/>
  <c r="C74" i="19"/>
  <c r="C38" i="19"/>
  <c r="C32" i="19"/>
  <c r="S7" i="1"/>
  <c r="S12" i="1"/>
  <c r="I17" i="17"/>
  <c r="I14" i="17"/>
  <c r="I13" i="17"/>
  <c r="I12" i="17"/>
  <c r="K12" i="17" s="1"/>
  <c r="H22" i="16"/>
  <c r="H21" i="16"/>
  <c r="F20" i="16"/>
  <c r="H19" i="16"/>
  <c r="H18" i="16"/>
  <c r="H17" i="16"/>
  <c r="I17" i="16" s="1"/>
  <c r="F16" i="16"/>
  <c r="F15" i="16"/>
  <c r="J14" i="16"/>
  <c r="J15" i="16" s="1"/>
  <c r="J16" i="16" s="1"/>
  <c r="J17" i="16" s="1"/>
  <c r="J18" i="16" s="1"/>
  <c r="J19" i="16" s="1"/>
  <c r="J20" i="16" s="1"/>
  <c r="J21" i="16" s="1"/>
  <c r="J22" i="16" s="1"/>
  <c r="F14" i="16"/>
  <c r="K13" i="17" l="1"/>
  <c r="K14" i="17" s="1"/>
  <c r="E105" i="19"/>
  <c r="E51" i="19" l="1"/>
  <c r="F51" i="19" s="1"/>
  <c r="E106" i="19"/>
  <c r="E108" i="19" s="1"/>
  <c r="F105" i="19"/>
  <c r="E52" i="19" l="1"/>
  <c r="F52" i="19" s="1"/>
  <c r="F108" i="19"/>
  <c r="E112" i="19"/>
  <c r="F112" i="19" s="1"/>
  <c r="E56" i="19" l="1"/>
  <c r="F56" i="19" s="1"/>
  <c r="E59" i="1"/>
  <c r="F58" i="1"/>
  <c r="F57" i="1"/>
  <c r="F56" i="1"/>
  <c r="G41" i="1"/>
  <c r="G40" i="1"/>
  <c r="G42" i="1" s="1"/>
  <c r="G43" i="1" s="1"/>
  <c r="E38" i="1"/>
  <c r="E39" i="1" s="1"/>
  <c r="E40" i="1" s="1"/>
  <c r="E32" i="1"/>
  <c r="F31" i="1"/>
  <c r="F32" i="1" s="1"/>
  <c r="E31" i="1"/>
  <c r="E30" i="1"/>
  <c r="Q18" i="1" s="1"/>
  <c r="E29" i="1"/>
  <c r="E28" i="1"/>
  <c r="Q17" i="1" s="1"/>
  <c r="F27" i="1"/>
  <c r="F28" i="1" s="1"/>
  <c r="F29" i="1" s="1"/>
  <c r="F30" i="1" s="1"/>
  <c r="E27" i="1"/>
  <c r="E26" i="1"/>
  <c r="Q16" i="1" s="1"/>
  <c r="D19" i="1"/>
  <c r="F18" i="1"/>
  <c r="E14" i="1"/>
  <c r="D12" i="1"/>
  <c r="D11" i="1"/>
  <c r="F11" i="1" s="1"/>
  <c r="M9" i="1"/>
  <c r="E7" i="1"/>
  <c r="D5" i="1"/>
  <c r="D6" i="1" s="1"/>
  <c r="F6" i="1" s="1"/>
  <c r="F4" i="1"/>
  <c r="D20" i="1" l="1"/>
  <c r="F19" i="1"/>
  <c r="S18" i="1"/>
  <c r="F20" i="1"/>
  <c r="D50" i="1"/>
  <c r="D51" i="1"/>
  <c r="F59" i="1"/>
  <c r="F5" i="1"/>
  <c r="D48" i="1"/>
  <c r="D41" i="1"/>
  <c r="D37" i="1"/>
  <c r="D49" i="1"/>
  <c r="E21" i="1"/>
  <c r="E42" i="1"/>
  <c r="E43" i="1" s="1"/>
  <c r="E41" i="1"/>
  <c r="D13" i="1"/>
  <c r="F13" i="1" s="1"/>
  <c r="F12" i="1"/>
  <c r="M11" i="1"/>
  <c r="D38" i="1"/>
  <c r="M13" i="1" s="1"/>
  <c r="D39" i="1"/>
  <c r="D40" i="1"/>
  <c r="D42" i="1"/>
  <c r="D43" i="1"/>
  <c r="F21" i="1" l="1"/>
  <c r="F7" i="1"/>
  <c r="M14" i="1"/>
  <c r="M16" i="1" s="1"/>
  <c r="F14" i="1"/>
  <c r="M18" i="1"/>
  <c r="M24" i="1" l="1"/>
  <c r="M19" i="1"/>
  <c r="M21" i="1" s="1"/>
  <c r="M25" i="1" l="1"/>
  <c r="M27" i="1" s="1"/>
  <c r="M29" i="1" s="1"/>
  <c r="M31" i="1" s="1"/>
  <c r="M33" i="1" s="1"/>
  <c r="S8" i="1" s="1"/>
  <c r="S9" i="1" s="1"/>
  <c r="S13" i="1" s="1"/>
  <c r="S15" i="1" s="1"/>
  <c r="S19" i="1" s="1"/>
</calcChain>
</file>

<file path=xl/sharedStrings.xml><?xml version="1.0" encoding="utf-8"?>
<sst xmlns="http://schemas.openxmlformats.org/spreadsheetml/2006/main" count="611" uniqueCount="386">
  <si>
    <t>CÉDULA 1</t>
  </si>
  <si>
    <t>VALUACIÓN DE PRODUCCIÓN TERMINADA A COSTO ESTANDAR</t>
  </si>
  <si>
    <t>LA EMPRESA IMPULSADORA, S.A. DE C.V.</t>
  </si>
  <si>
    <t>ELEMENTOS</t>
  </si>
  <si>
    <t>UNIDAD</t>
  </si>
  <si>
    <t>C.U. ESTANDAR</t>
  </si>
  <si>
    <t>VALUACIÓN</t>
  </si>
  <si>
    <t>ESTADO DE COSTO DE PRODUCCIÓN Y VENTAS</t>
  </si>
  <si>
    <t>MATERIA PRIMA</t>
  </si>
  <si>
    <t>AL 31 DE DICIEMBRE DE 20XX</t>
  </si>
  <si>
    <t>MANO DE OBRA</t>
  </si>
  <si>
    <t>(EXPRESADOS EN PESOS)</t>
  </si>
  <si>
    <t>COSTOS INDIRECTOS</t>
  </si>
  <si>
    <t>TOTAL</t>
  </si>
  <si>
    <t xml:space="preserve">  INVENTARIO INICIAL DE MATERIA PRIMA</t>
  </si>
  <si>
    <t xml:space="preserve">  COMPRAS</t>
  </si>
  <si>
    <t>COSTO DE VENTAS</t>
  </si>
  <si>
    <t>CÉDULA 2</t>
  </si>
  <si>
    <t>VALUACIÓN DE PRODUCCIÓN EN PROCESO A COSTO ESTANDAR</t>
  </si>
  <si>
    <t>MATERIA PRIMA DISPONIBLE</t>
  </si>
  <si>
    <t xml:space="preserve">  INVENTARIO FINAL DE MATERIA PRIMA</t>
  </si>
  <si>
    <t>MATERIA PRIMA UTILIZADA PARA LA PRODUCCIÓN</t>
  </si>
  <si>
    <t xml:space="preserve">     -DPMP</t>
  </si>
  <si>
    <t xml:space="preserve">     -DCMP</t>
  </si>
  <si>
    <t>MATERIA PRIMA UTILIZADA AL ESTANDAR</t>
  </si>
  <si>
    <t xml:space="preserve">  MANO DE OBRA</t>
  </si>
  <si>
    <t>CÉDULA 3</t>
  </si>
  <si>
    <t>VALUACIÓN DE PRODUCCIÓN VENDIDA A COSTO ESTANDAR</t>
  </si>
  <si>
    <t>COSTO PRIMO</t>
  </si>
  <si>
    <t xml:space="preserve">     -DPMO</t>
  </si>
  <si>
    <t xml:space="preserve">     -DCMO</t>
  </si>
  <si>
    <t>COSTO PRIMO ESTANDAR</t>
  </si>
  <si>
    <t xml:space="preserve">  COSTOS INDIRECTOS</t>
  </si>
  <si>
    <t>COSTO DE LA PRODUCCIÓN PROCESADA</t>
  </si>
  <si>
    <t>Elaboró</t>
  </si>
  <si>
    <t xml:space="preserve">     -DPCI</t>
  </si>
  <si>
    <t>CÉDULA 4</t>
  </si>
  <si>
    <t>DETERMINACIÓN DE DESVIACIONES</t>
  </si>
  <si>
    <t xml:space="preserve">     -DCCI</t>
  </si>
  <si>
    <t>Revisó</t>
  </si>
  <si>
    <t xml:space="preserve">     -DECI</t>
  </si>
  <si>
    <t>CONCEPTO</t>
  </si>
  <si>
    <t>FORMULA</t>
  </si>
  <si>
    <t>IMPORTE</t>
  </si>
  <si>
    <t>NATURALEZA</t>
  </si>
  <si>
    <t>COSTO DE PRODUCCIÓN EN PROCESO AL ESTANDAR</t>
  </si>
  <si>
    <t>Autorizó</t>
  </si>
  <si>
    <t>DPMP</t>
  </si>
  <si>
    <t>(70 - 72) * 1,510</t>
  </si>
  <si>
    <t>DESFAVORABLE</t>
  </si>
  <si>
    <t xml:space="preserve">  INVENTARIO INICIAL DE PRODUCCIÓN EN PROCESO</t>
  </si>
  <si>
    <t>DCMP</t>
  </si>
  <si>
    <t>(1,500 - 1,510) * 70</t>
  </si>
  <si>
    <t>PRODUCCIÓN EN PROCESO DISPONIBLE</t>
  </si>
  <si>
    <t>DPMO</t>
  </si>
  <si>
    <t>(36.50 - 37) * 3,100</t>
  </si>
  <si>
    <t xml:space="preserve">  INVENTARIO FINAL DE PRODUCCIÓN EN PROCESO</t>
  </si>
  <si>
    <t>DCMO</t>
  </si>
  <si>
    <t>(2,448 - 3,100) * 36.50</t>
  </si>
  <si>
    <t>COSTO DE LA PRODUCCIÓN ESTANDAR</t>
  </si>
  <si>
    <t>DPCI</t>
  </si>
  <si>
    <t>99,000 - 100,996.50</t>
  </si>
  <si>
    <t xml:space="preserve">  INVENTARIO INICIAL DE PRODUCTOS TERMINADOS</t>
  </si>
  <si>
    <t>DCCI</t>
  </si>
  <si>
    <t>(3,300 - 3,100) * 30</t>
  </si>
  <si>
    <t>PRODUCCION TERMINADA DISPONIBLE</t>
  </si>
  <si>
    <t>DECI</t>
  </si>
  <si>
    <t>(2,448 - 3,100) * 30</t>
  </si>
  <si>
    <t xml:space="preserve">  INVENTARIO FINAL DE PRODUCTOS TERMINADOS</t>
  </si>
  <si>
    <t>CÉDULA 5</t>
  </si>
  <si>
    <t>APLICACIÓN DE LAS DESVIACIONES</t>
  </si>
  <si>
    <t>TIPO DE DESVIACIÓN</t>
  </si>
  <si>
    <t>CAUSA</t>
  </si>
  <si>
    <t>APLICA A:</t>
  </si>
  <si>
    <t>CAMBIO DE PROVEEDORES AUTORIZADOS</t>
  </si>
  <si>
    <t>RESULTADOS</t>
  </si>
  <si>
    <t>FALTA DE DESTREZA DE LOS OPERADORES</t>
  </si>
  <si>
    <t>FUNCIONARIOS Y EMPLEADOS</t>
  </si>
  <si>
    <t>MADIFICACIÓN SALARIAL</t>
  </si>
  <si>
    <t>TIEMPO OCIOSO</t>
  </si>
  <si>
    <t>CAMBIO EN EL NIVEL DE INSUMOS Y PRECIOS</t>
  </si>
  <si>
    <t>INEFICIENCIA EN LA UTILIZACIÓN DE RECURSOS</t>
  </si>
  <si>
    <t>CÉDULA 6</t>
  </si>
  <si>
    <t>CÉDULA DE RESPONSABILIDADES A LA GERENCIA</t>
  </si>
  <si>
    <t>SEGUIMIENTO</t>
  </si>
  <si>
    <t>DESCONTAR EN 2 QUINCENAS</t>
  </si>
  <si>
    <t>DESCONTAR EN 4 QUINCENAS</t>
  </si>
  <si>
    <t>DESCONTAR EN 3 QUINCENAS</t>
  </si>
  <si>
    <t>CÉDULA 7</t>
  </si>
  <si>
    <t>CÉDULA DEL COSTO ESTANDAR UNITARIO CORREGIDO</t>
  </si>
  <si>
    <t>CANTIDAD</t>
  </si>
  <si>
    <t>COSTO UNITARIO</t>
  </si>
  <si>
    <t>5 KG</t>
  </si>
  <si>
    <t>9 HR</t>
  </si>
  <si>
    <t>UNIDADES</t>
  </si>
  <si>
    <t>Mar- Vella S.A.de C.V.</t>
  </si>
  <si>
    <t>Auxiliar de Almacén de Materias Primas</t>
  </si>
  <si>
    <t>Primerasentradas,primeras salidas (PEPS)</t>
  </si>
  <si>
    <t>Material : A</t>
  </si>
  <si>
    <t>Unidad: Pieza</t>
  </si>
  <si>
    <t>Existencias Máximas:</t>
  </si>
  <si>
    <t>Periodo:</t>
  </si>
  <si>
    <t>Clave: 1001-003</t>
  </si>
  <si>
    <t>Nombre del Proveedor:</t>
  </si>
  <si>
    <t>Exitencias Mínimas:</t>
  </si>
  <si>
    <t>ENTRADAS</t>
  </si>
  <si>
    <t>SALIDAS</t>
  </si>
  <si>
    <t>EXISTENCIAS</t>
  </si>
  <si>
    <t>COSTOS</t>
  </si>
  <si>
    <t>COSTO</t>
  </si>
  <si>
    <t>FECHA</t>
  </si>
  <si>
    <t>DESCRIPCIÓN</t>
  </si>
  <si>
    <t>UNITARIO</t>
  </si>
  <si>
    <t>ENTRADA</t>
  </si>
  <si>
    <t>SALIDA</t>
  </si>
  <si>
    <t>El inventario final queda  valuado a los últimos costos,las primeras compras se han ido agotando según la operación.</t>
  </si>
  <si>
    <r>
      <t xml:space="preserve">______ unidades a 23.-  por unidad + ___________ unidades a 21.- = </t>
    </r>
    <r>
      <rPr>
        <b/>
        <sz val="11"/>
        <color theme="1"/>
        <rFont val="Calibri"/>
        <family val="2"/>
        <scheme val="minor"/>
      </rPr>
      <t>460</t>
    </r>
    <r>
      <rPr>
        <sz val="11"/>
        <color theme="1"/>
        <rFont val="Calibri"/>
        <family val="2"/>
        <scheme val="minor"/>
      </rPr>
      <t>.- +</t>
    </r>
    <r>
      <rPr>
        <b/>
        <sz val="11"/>
        <color theme="1"/>
        <rFont val="Calibri"/>
        <family val="2"/>
        <scheme val="minor"/>
      </rPr>
      <t xml:space="preserve"> 4,725.-</t>
    </r>
    <r>
      <rPr>
        <sz val="11"/>
        <color theme="1"/>
        <rFont val="Calibri"/>
        <family val="2"/>
        <scheme val="minor"/>
      </rPr>
      <t xml:space="preserve"> =</t>
    </r>
    <r>
      <rPr>
        <b/>
        <sz val="11"/>
        <color theme="1"/>
        <rFont val="Calibri"/>
        <family val="2"/>
        <scheme val="minor"/>
      </rPr>
      <t xml:space="preserve"> 5,185.-pesos</t>
    </r>
  </si>
  <si>
    <t>COSTOS PROMEDIO</t>
  </si>
  <si>
    <t>IMPORTES</t>
  </si>
  <si>
    <t>EXISTENCIA</t>
  </si>
  <si>
    <t>PROMEDIO</t>
  </si>
  <si>
    <t xml:space="preserve">DEBE </t>
  </si>
  <si>
    <t>HABER</t>
  </si>
  <si>
    <t>SALDO</t>
  </si>
  <si>
    <t>El inventario final queda  valuado:</t>
  </si>
  <si>
    <r>
      <t xml:space="preserve">  </t>
    </r>
    <r>
      <rPr>
        <u/>
        <sz val="11"/>
        <color theme="1"/>
        <rFont val="Calibri"/>
        <family val="2"/>
        <scheme val="minor"/>
      </rPr>
      <t xml:space="preserve">                        </t>
    </r>
    <r>
      <rPr>
        <sz val="11"/>
        <color theme="1"/>
        <rFont val="Calibri"/>
        <family val="2"/>
        <scheme val="minor"/>
      </rPr>
      <t xml:space="preserve">   unidades a   </t>
    </r>
    <r>
      <rPr>
        <u/>
        <sz val="11"/>
        <color theme="1"/>
        <rFont val="Calibri"/>
        <family val="2"/>
        <scheme val="minor"/>
      </rPr>
      <t xml:space="preserve">                </t>
    </r>
    <r>
      <rPr>
        <sz val="11"/>
        <color theme="1"/>
        <rFont val="Calibri"/>
        <family val="2"/>
        <scheme val="minor"/>
      </rPr>
      <t xml:space="preserve">  por unidad = _____________ pesos</t>
    </r>
  </si>
  <si>
    <t>ESTADO  DE RESULTADOS</t>
  </si>
  <si>
    <t>VENTAS</t>
  </si>
  <si>
    <t xml:space="preserve">      UTILIDAD BRUTA</t>
  </si>
  <si>
    <t xml:space="preserve">  *GASTOS DE VENTA</t>
  </si>
  <si>
    <t xml:space="preserve">  *GASTOS DE ADMÓN</t>
  </si>
  <si>
    <t xml:space="preserve">      UTILIDAD OPERACIONAL</t>
  </si>
  <si>
    <t>GASTOS FINANCIEROS</t>
  </si>
  <si>
    <t xml:space="preserve">   -DPMP</t>
  </si>
  <si>
    <t xml:space="preserve">   -DPMO</t>
  </si>
  <si>
    <t xml:space="preserve">   -DPCI</t>
  </si>
  <si>
    <t>UTILIDAD NETA ANTES DE DESVIACIONES</t>
  </si>
  <si>
    <t xml:space="preserve">      UTILIDAD NETA DESPUES DE DESVIACIONES</t>
  </si>
  <si>
    <t>FORMULARIO  DESVIACIONES  COSTOS ESTANDAR</t>
  </si>
  <si>
    <t>M.P.</t>
  </si>
  <si>
    <t>Desviación en Precio de M.P. =</t>
  </si>
  <si>
    <r>
      <t xml:space="preserve">Precio estándar por </t>
    </r>
    <r>
      <rPr>
        <b/>
        <sz val="10"/>
        <rFont val="Arial"/>
        <family val="2"/>
      </rPr>
      <t>unidad</t>
    </r>
  </si>
  <si>
    <t>-</t>
  </si>
  <si>
    <r>
      <t xml:space="preserve">Precio real por </t>
    </r>
    <r>
      <rPr>
        <b/>
        <sz val="10"/>
        <rFont val="Arial"/>
        <family val="2"/>
      </rPr>
      <t>unidad</t>
    </r>
  </si>
  <si>
    <r>
      <t xml:space="preserve">Cantidad real </t>
    </r>
    <r>
      <rPr>
        <b/>
        <sz val="10"/>
        <rFont val="Arial"/>
        <family val="2"/>
      </rPr>
      <t>utilizada</t>
    </r>
    <r>
      <rPr>
        <sz val="11"/>
        <color theme="1"/>
        <rFont val="Calibri"/>
        <family val="2"/>
        <scheme val="minor"/>
      </rPr>
      <t xml:space="preserve"> o comprada</t>
    </r>
  </si>
  <si>
    <t>Desviación en Cantidad de M.P.=</t>
  </si>
  <si>
    <r>
      <t xml:space="preserve">Cantidad </t>
    </r>
    <r>
      <rPr>
        <b/>
        <sz val="10"/>
        <rFont val="Arial"/>
        <family val="2"/>
      </rPr>
      <t>estándar</t>
    </r>
    <r>
      <rPr>
        <sz val="11"/>
        <color theme="1"/>
        <rFont val="Calibri"/>
        <family val="2"/>
        <scheme val="minor"/>
      </rPr>
      <t xml:space="preserve"> que se debió haber utilizado</t>
    </r>
  </si>
  <si>
    <r>
      <t xml:space="preserve">Cantidad </t>
    </r>
    <r>
      <rPr>
        <b/>
        <sz val="10"/>
        <rFont val="Arial"/>
        <family val="2"/>
      </rPr>
      <t>realmente</t>
    </r>
    <r>
      <rPr>
        <sz val="11"/>
        <color theme="1"/>
        <rFont val="Calibri"/>
        <family val="2"/>
        <scheme val="minor"/>
      </rPr>
      <t xml:space="preserve"> utilizada</t>
    </r>
  </si>
  <si>
    <r>
      <t xml:space="preserve">Precio estándar </t>
    </r>
    <r>
      <rPr>
        <b/>
        <sz val="10"/>
        <rFont val="Arial"/>
        <family val="2"/>
      </rPr>
      <t>unitario</t>
    </r>
  </si>
  <si>
    <t>M.O.</t>
  </si>
  <si>
    <t>Desviacion en Precio o Cuota de M.O.=</t>
  </si>
  <si>
    <r>
      <t xml:space="preserve">Costo Hora-Hombre </t>
    </r>
    <r>
      <rPr>
        <b/>
        <sz val="10"/>
        <rFont val="Arial"/>
        <family val="2"/>
      </rPr>
      <t>estándar</t>
    </r>
  </si>
  <si>
    <r>
      <t xml:space="preserve">Costo Hora-Hombre </t>
    </r>
    <r>
      <rPr>
        <b/>
        <sz val="10"/>
        <rFont val="Arial"/>
        <family val="2"/>
      </rPr>
      <t>real</t>
    </r>
  </si>
  <si>
    <r>
      <t xml:space="preserve">Número de Horas-Hombre </t>
    </r>
    <r>
      <rPr>
        <b/>
        <sz val="10"/>
        <rFont val="Arial"/>
        <family val="2"/>
      </rPr>
      <t xml:space="preserve">realmente </t>
    </r>
    <r>
      <rPr>
        <sz val="11"/>
        <color theme="1"/>
        <rFont val="Calibri"/>
        <family val="2"/>
        <scheme val="minor"/>
      </rPr>
      <t>empleadas</t>
    </r>
  </si>
  <si>
    <t>Desviacion (Costo Hora-Hombre)</t>
  </si>
  <si>
    <t>Desviación en cantidad de M.O.=</t>
  </si>
  <si>
    <r>
      <t xml:space="preserve">Toral Horas-Hombre que se </t>
    </r>
    <r>
      <rPr>
        <b/>
        <sz val="10"/>
        <rFont val="Arial"/>
        <family val="2"/>
      </rPr>
      <t>debió</t>
    </r>
    <r>
      <rPr>
        <sz val="11"/>
        <color theme="1"/>
        <rFont val="Calibri"/>
        <family val="2"/>
        <scheme val="minor"/>
      </rPr>
      <t xml:space="preserve"> haber empleado</t>
    </r>
  </si>
  <si>
    <r>
      <t xml:space="preserve">Total Horas-Hombre </t>
    </r>
    <r>
      <rPr>
        <b/>
        <sz val="10"/>
        <rFont val="Arial"/>
        <family val="2"/>
      </rPr>
      <t>realmente</t>
    </r>
    <r>
      <rPr>
        <sz val="11"/>
        <color theme="1"/>
        <rFont val="Calibri"/>
        <family val="2"/>
        <scheme val="minor"/>
      </rPr>
      <t xml:space="preserve"> empleadas</t>
    </r>
  </si>
  <si>
    <r>
      <t xml:space="preserve">Costo Horas-Hombre estándar </t>
    </r>
    <r>
      <rPr>
        <b/>
        <sz val="10"/>
        <rFont val="Arial"/>
        <family val="2"/>
      </rPr>
      <t>unitario</t>
    </r>
    <r>
      <rPr>
        <sz val="11"/>
        <color theme="1"/>
        <rFont val="Calibri"/>
        <family val="2"/>
        <scheme val="minor"/>
      </rPr>
      <t xml:space="preserve"> de M.O. directa</t>
    </r>
  </si>
  <si>
    <t>C.I.</t>
  </si>
  <si>
    <t>Desviación en Presupuesto =</t>
  </si>
  <si>
    <t xml:space="preserve">*Cargos Indirectos Presupuestados </t>
  </si>
  <si>
    <t>Cargos indirectos reales</t>
  </si>
  <si>
    <t>***Cargos Indirectos Presupuestados =</t>
  </si>
  <si>
    <t>Total de Horas-Hombre de mano de obra directa (Capacidad de producción)</t>
  </si>
  <si>
    <t>x</t>
  </si>
  <si>
    <t>Costo por hora de Cargos Indirectos</t>
  </si>
  <si>
    <t>Desviación en Capacidad de C.I. =</t>
  </si>
  <si>
    <r>
      <t xml:space="preserve">Total Horas-Hombre </t>
    </r>
    <r>
      <rPr>
        <b/>
        <sz val="10"/>
        <rFont val="Arial"/>
        <family val="2"/>
      </rPr>
      <t>presupuestadas</t>
    </r>
  </si>
  <si>
    <r>
      <t xml:space="preserve">Total Horas-Hombre </t>
    </r>
    <r>
      <rPr>
        <b/>
        <sz val="10"/>
        <rFont val="Arial"/>
        <family val="2"/>
      </rPr>
      <t xml:space="preserve">realmente </t>
    </r>
    <r>
      <rPr>
        <sz val="11"/>
        <color theme="1"/>
        <rFont val="Calibri"/>
        <family val="2"/>
        <scheme val="minor"/>
      </rPr>
      <t>empleadas</t>
    </r>
  </si>
  <si>
    <r>
      <t xml:space="preserve">Costo </t>
    </r>
    <r>
      <rPr>
        <b/>
        <sz val="10"/>
        <rFont val="Arial"/>
        <family val="2"/>
      </rPr>
      <t>por Hora</t>
    </r>
    <r>
      <rPr>
        <sz val="11"/>
        <color theme="1"/>
        <rFont val="Calibri"/>
        <family val="2"/>
        <scheme val="minor"/>
      </rPr>
      <t xml:space="preserve"> de Cargos Indirectos</t>
    </r>
  </si>
  <si>
    <t>Desviación en Eficiencia C.I. =</t>
  </si>
  <si>
    <r>
      <t xml:space="preserve">Total Horas-Hombre que se </t>
    </r>
    <r>
      <rPr>
        <b/>
        <sz val="10"/>
        <rFont val="Arial"/>
        <family val="2"/>
      </rPr>
      <t>debieron</t>
    </r>
    <r>
      <rPr>
        <sz val="11"/>
        <color theme="1"/>
        <rFont val="Calibri"/>
        <family val="2"/>
        <scheme val="minor"/>
      </rPr>
      <t xml:space="preserve"> haber empleado en la producción real</t>
    </r>
  </si>
  <si>
    <r>
      <t xml:space="preserve">La empresa Marvella S.A.tiene una capacidad productiva máxima de 100,000 unidades anuales. La capacidad normal es de 90,000 unidades al año. Los costos de fabricación </t>
    </r>
    <r>
      <rPr>
        <b/>
        <sz val="12"/>
        <color rgb="FF000000"/>
        <rFont val="Roboto"/>
      </rPr>
      <t>estándar</t>
    </r>
    <r>
      <rPr>
        <sz val="12"/>
        <color rgb="FF000000"/>
        <rFont val="Roboto"/>
      </rPr>
      <t xml:space="preserve"> variables son de </t>
    </r>
    <r>
      <rPr>
        <b/>
        <sz val="12"/>
        <color rgb="FF000000"/>
        <rFont val="Roboto"/>
      </rPr>
      <t>20.-</t>
    </r>
    <r>
      <rPr>
        <sz val="12"/>
        <color rgb="FF000000"/>
        <rFont val="Roboto"/>
      </rPr>
      <t xml:space="preserve"> por unidad. Los gastos indirectos de fabricación fijos son de $450,000.- al año. El gasto de ventas unitario variable es de $</t>
    </r>
    <r>
      <rPr>
        <b/>
        <sz val="12"/>
        <color rgb="FF000000"/>
        <rFont val="Roboto"/>
      </rPr>
      <t>10</t>
    </r>
    <r>
      <rPr>
        <sz val="12"/>
        <color rgb="FF000000"/>
        <rFont val="Roboto"/>
      </rPr>
      <t xml:space="preserve">.- y el gasto de venta fijo es de $300,000.- al año. El precio de venta unitario es de </t>
    </r>
    <r>
      <rPr>
        <b/>
        <sz val="12"/>
        <color rgb="FF000000"/>
        <rFont val="Roboto"/>
      </rPr>
      <t>50.-</t>
    </r>
  </si>
  <si>
    <t>Los resultados de operación del año son los siguientes: ventas, 80,000 unidades; producción, 85,000 unidades; e inventario inicial, 5,000 unidades.</t>
  </si>
  <si>
    <t>Todas las variaciones se cancelan como adiciones al (o deducciones del) costo estándar de los productos vendidos.</t>
  </si>
  <si>
    <t>1. PE expresado en ventas de dinero.</t>
  </si>
  <si>
    <t>2. Cuantas unidades hay que vender para obtener una utilidad de operación neta anual de $50 mil (No tome en cuenta el ISR).</t>
  </si>
  <si>
    <t>Ventas</t>
  </si>
  <si>
    <t>unidades</t>
  </si>
  <si>
    <t>PV</t>
  </si>
  <si>
    <t>CVU</t>
  </si>
  <si>
    <t>CF</t>
  </si>
  <si>
    <t>MCU</t>
  </si>
  <si>
    <t>1. PE (Unidades monetarias) = CF / RMC</t>
  </si>
  <si>
    <t>RMC</t>
  </si>
  <si>
    <t>PE (unidades)</t>
  </si>
  <si>
    <t>CTOS VRIABLES</t>
  </si>
  <si>
    <t>PE</t>
  </si>
  <si>
    <t>MARGEN DE CONTRIBUCIÒN</t>
  </si>
  <si>
    <t>COSTOS FIJOS</t>
  </si>
  <si>
    <t>2. Unidad objetivo = CF + UO / MCU</t>
  </si>
  <si>
    <t>UTILIDAD/(PERDIDA OPERATIVA)</t>
  </si>
  <si>
    <t>¿Cuàntas unidades hay que vender para obtenr una utilidad de operaciòn neta de 50,000.-</t>
  </si>
  <si>
    <t>UO</t>
  </si>
  <si>
    <t>3. ERI</t>
  </si>
  <si>
    <t>Marvella S.A.</t>
  </si>
  <si>
    <t>Estado de Resultados Integral - Método de Costo absorbente</t>
  </si>
  <si>
    <t>(Expresado en pesos MN)</t>
  </si>
  <si>
    <t>%</t>
  </si>
  <si>
    <t>(-)</t>
  </si>
  <si>
    <t>Costo de ventas</t>
  </si>
  <si>
    <t>(=)</t>
  </si>
  <si>
    <t>Margen Bruto</t>
  </si>
  <si>
    <t>Gastos de Ventas</t>
  </si>
  <si>
    <t>Variables (80,000 *10.-)</t>
  </si>
  <si>
    <t>Fijos</t>
  </si>
  <si>
    <t>Utilidad Neta</t>
  </si>
  <si>
    <t>* Inv Inicial + Costo de los productos fabricados - Inv Final</t>
  </si>
  <si>
    <r>
      <t xml:space="preserve">** Antes de elaborar el Estado de Resultados con base en el </t>
    </r>
    <r>
      <rPr>
        <b/>
        <sz val="11"/>
        <color theme="1"/>
        <rFont val="Arial"/>
        <family val="2"/>
      </rPr>
      <t>costeo absorbente</t>
    </r>
    <r>
      <rPr>
        <sz val="11"/>
        <color theme="1"/>
        <rFont val="Arial"/>
        <family val="2"/>
      </rPr>
      <t xml:space="preserve">, vamos a calcular el </t>
    </r>
    <r>
      <rPr>
        <b/>
        <sz val="11"/>
        <color theme="1"/>
        <rFont val="Arial"/>
        <family val="2"/>
      </rPr>
      <t xml:space="preserve">costo </t>
    </r>
    <r>
      <rPr>
        <sz val="11"/>
        <color theme="1"/>
        <rFont val="Arial"/>
        <family val="2"/>
      </rPr>
      <t xml:space="preserve">de </t>
    </r>
    <r>
      <rPr>
        <b/>
        <sz val="11"/>
        <color theme="1"/>
        <rFont val="Arial"/>
        <family val="2"/>
      </rPr>
      <t>producción estándar unitario.</t>
    </r>
  </si>
  <si>
    <t>CV+CF</t>
  </si>
  <si>
    <t>(+)</t>
  </si>
  <si>
    <t>CFU</t>
  </si>
  <si>
    <t>Cálculo del inventario final</t>
  </si>
  <si>
    <t>II</t>
  </si>
  <si>
    <t xml:space="preserve"> +</t>
  </si>
  <si>
    <t>PRODUCCIÓN</t>
  </si>
  <si>
    <t xml:space="preserve"> =</t>
  </si>
  <si>
    <t>INV. DISPONIBLE P/VTA.</t>
  </si>
  <si>
    <t xml:space="preserve"> -</t>
  </si>
  <si>
    <t>INVENTARIO FINAL</t>
  </si>
  <si>
    <t>Cálculo de Costos de Ventas</t>
  </si>
  <si>
    <t>II ( 5000 *25.-)</t>
  </si>
  <si>
    <t>Cto. De Productos fabricados (85,000 unidades*25.-)</t>
  </si>
  <si>
    <t>Productos Dispolibles p /venta.</t>
  </si>
  <si>
    <t>IF (10,000 * 25.-)</t>
  </si>
  <si>
    <t>Costo de Ventas al estándar</t>
  </si>
  <si>
    <t>Elabora el estado de resultados integral que estás trabajando con base en costeo variable.</t>
  </si>
  <si>
    <t>Estado de Resultados Integral - Método de Costo variable</t>
  </si>
  <si>
    <t>Costo variable de lo vendidlo</t>
  </si>
  <si>
    <t>Margen de Fabricación</t>
  </si>
  <si>
    <t>Gastos de Ventas Variables (80,000 *10.-)</t>
  </si>
  <si>
    <t>Margen de contribución</t>
  </si>
  <si>
    <t>Costos fijos</t>
  </si>
  <si>
    <t>Gtos. Indirectos de Fabricación fijos</t>
  </si>
  <si>
    <t>Gtos de venta Fijos</t>
  </si>
  <si>
    <t>*Costo variables</t>
  </si>
  <si>
    <t>Costo de producción variable unitario</t>
  </si>
  <si>
    <t>x unidad</t>
  </si>
  <si>
    <t>II ( 5000 *20.-)</t>
  </si>
  <si>
    <t>Cto. De Productos fabricados (85,000 unidades*20.-)</t>
  </si>
  <si>
    <t>Productos Dispolibles para la vta.</t>
  </si>
  <si>
    <t>IF (10,000 * 20.-)</t>
  </si>
  <si>
    <t>Costo Variable de lo Vendido</t>
  </si>
  <si>
    <t>Análisis diferencial</t>
  </si>
  <si>
    <t>Un posible cliente extranjero ha pedido al, gerente de ventas de la empresa, que le venda 10,000 unidades de cierto engranaje en 10.- por unidad. La empresa vende normalmente este articulo en 15.- por unidad, pero ha tenido exceso de capacidad de fabricación en los últimos meses. Se prevé que éste sería un pedido único del cliente. El informe del costo unitario por producto para este tipo de engranaje es el siguiente:</t>
  </si>
  <si>
    <t>Costo Unitario por Producto</t>
  </si>
  <si>
    <t>Materiales directos</t>
  </si>
  <si>
    <t>Mano de obra directa</t>
  </si>
  <si>
    <t>Gastos indirectos de fabricación variables</t>
  </si>
  <si>
    <t>Gastos indirectos de fabricación fijos</t>
  </si>
  <si>
    <t>Gastos de venta y de administración variables</t>
  </si>
  <si>
    <t>Gastos de venta y de administración fijos</t>
  </si>
  <si>
    <t>Costo unitario total</t>
  </si>
  <si>
    <r>
      <t xml:space="preserve">Después de examinar el informe del costo por producto, el gerente de ventas le informa al cliente:De acuerdo a la </t>
    </r>
    <r>
      <rPr>
        <b/>
        <sz val="12"/>
        <color theme="1"/>
        <rFont val="Arial"/>
        <family val="2"/>
      </rPr>
      <t>gestión</t>
    </r>
    <r>
      <rPr>
        <sz val="12"/>
        <color theme="1"/>
        <rFont val="Arial"/>
        <family val="2"/>
      </rPr>
      <t xml:space="preserve"> de </t>
    </r>
    <r>
      <rPr>
        <b/>
        <sz val="12"/>
        <color theme="1"/>
        <rFont val="Arial"/>
        <family val="2"/>
      </rPr>
      <t>nuestros costos</t>
    </r>
    <r>
      <rPr>
        <sz val="12"/>
        <color theme="1"/>
        <rFont val="Arial"/>
        <family val="2"/>
      </rPr>
      <t xml:space="preserve"> perderíamos 3.25 por unidad si realizo esta venta. Por lo tanto, debo tomar una decisión.</t>
    </r>
  </si>
  <si>
    <t>Se requiere lo siguiente:</t>
  </si>
  <si>
    <t xml:space="preserve">1. De la lista de costos del informe de costo por producto, ¿cuáles costos serían relevantes para la decisión de vender al precio especial? </t>
  </si>
  <si>
    <t>Los costos relevantes son los que cambiaran si hacen el pedido especial (los costos variables)</t>
  </si>
  <si>
    <t xml:space="preserve">     ▪ MD, MOD, Gtos Indirectos de Fabricación Varialbles y Gtos de Venta y Admon Variables.</t>
  </si>
  <si>
    <t>2. ¿Cuál será el importe del costo total relevante por unidad en relación con este pedido?</t>
  </si>
  <si>
    <t>Los costos unitarios adicionales en los que se incurrirá son los siguientes:</t>
  </si>
  <si>
    <t>Costo total relevante por unidad</t>
  </si>
  <si>
    <t xml:space="preserve">3. ¿Cuál sería la utilidad (pérdida) diferencial para la empresa si acepta este pedido? </t>
  </si>
  <si>
    <t>Para determinlar la utilidad (pérdida) diferencial para la empresa, si acepta el pedido, el ingreso diferencial (adicional) del pedido debe compararse con los costos diferenciales (adicionales)en que se incurrirá si se acepta el pedido.</t>
  </si>
  <si>
    <t>Cálculo de ingreso diferencial ( 10,000 unidades * 10.-)</t>
  </si>
  <si>
    <t>Ingreso diferencial</t>
  </si>
  <si>
    <t>Cálculo de costos diferenciales</t>
  </si>
  <si>
    <t>Los costos diferenciales consisten 8.50 de costos variables en que se incurriran ,sólo si se acepta el pedido</t>
  </si>
  <si>
    <t>Cálculo de costos diferenciales ( 10,000 unidades * 8.50)</t>
  </si>
  <si>
    <t>Costos diferenciales</t>
  </si>
  <si>
    <t>Cálculo de la utilidad diferencial:</t>
  </si>
  <si>
    <t>Utilidad diferencial</t>
  </si>
  <si>
    <t>4. ¿Hay algún factor no financiero que usted consideraria al tomar esta decisión?</t>
  </si>
  <si>
    <t>Los factores no financieros que deben considerarse incluyen:</t>
  </si>
  <si>
    <t>Si será un pedido único o será un cliente futuro y por consiguiente exigirá los mismos descuentos en los precios de pedidos futuros.</t>
  </si>
  <si>
    <t xml:space="preserve">Si los clientes habituales se enteraran del precio de venta, entonces exigirán un precio similar. </t>
  </si>
  <si>
    <t>Si la capacidad excedente es suficiente para producir las 10,000 unidades, sin quitar nada a la fabricación de las unidades que pueden venderse a precio completo.</t>
  </si>
  <si>
    <t>De acuerdo a la información:</t>
  </si>
  <si>
    <t>Costo de Producción Estandar unitario</t>
  </si>
  <si>
    <t>CTO UNITARIO ESTÁNDAR</t>
  </si>
  <si>
    <t>Valuación de Producción Terminada a Costo Estandar</t>
  </si>
  <si>
    <t>C.U.ESTANDAR</t>
  </si>
  <si>
    <t>M.D.</t>
  </si>
  <si>
    <t>MO</t>
  </si>
  <si>
    <t>Valuación de Producción en  Proceso a Costo Estandar</t>
  </si>
  <si>
    <t>Valuación de Producción Vendida a  Costo Estandar</t>
  </si>
  <si>
    <t>CEDULA 4</t>
  </si>
  <si>
    <t>DETERMINACIÓN DE LAS DESVIACIONES</t>
  </si>
  <si>
    <t xml:space="preserve">FORMULA </t>
  </si>
  <si>
    <t>DPMP.</t>
  </si>
  <si>
    <t xml:space="preserve">CEDULA 5 </t>
  </si>
  <si>
    <t>TIPO DE DESVIACION</t>
  </si>
  <si>
    <t xml:space="preserve">CAUSA </t>
  </si>
  <si>
    <t xml:space="preserve">APLICA A: </t>
  </si>
  <si>
    <t>CEDULA 6</t>
  </si>
  <si>
    <t>CEDULA DE RESPONSABILIDADES A LA GERENCIA</t>
  </si>
  <si>
    <t>CEDULA 7</t>
  </si>
  <si>
    <t>CEDULA DEL NUEVO COSTO ESTANDAR UNITARIO CORREGIDO</t>
  </si>
  <si>
    <t>C.U.</t>
  </si>
  <si>
    <t>MP</t>
  </si>
  <si>
    <t>CI</t>
  </si>
  <si>
    <t>ESTADO DE COSTO DE PRODUCCION Y VENTAS</t>
  </si>
  <si>
    <t>INVENTARIO INICIAL de MPD</t>
  </si>
  <si>
    <t>+</t>
  </si>
  <si>
    <t>COMPRAS de MPD</t>
  </si>
  <si>
    <t>=</t>
  </si>
  <si>
    <t>MPD DISPONIBLE</t>
  </si>
  <si>
    <t>MPD. UTILIZADA EN LA PRODUCCION</t>
  </si>
  <si>
    <t>MPD UTILIZADA AL ESTANDAR</t>
  </si>
  <si>
    <t>MOD</t>
  </si>
  <si>
    <t>COSTO DE LA PRODUCCION PROCESADA</t>
  </si>
  <si>
    <t>COSTO DE PRODUC. PROC, AL ESTANDAR</t>
  </si>
  <si>
    <t>PP DISPONIBLE</t>
  </si>
  <si>
    <t>INV. FINAL DE P.P.</t>
  </si>
  <si>
    <t>INV. INICIAL P.TERMINADA</t>
  </si>
  <si>
    <t>PROD. TERMINADA DISPONIBLE</t>
  </si>
  <si>
    <t>COSTO DE LO VENDIDO AL ESTANDAR</t>
  </si>
  <si>
    <t>TERMINADAS</t>
  </si>
  <si>
    <t>PP</t>
  </si>
  <si>
    <t>INGRESOS</t>
  </si>
  <si>
    <t>GASTOS GENERALES</t>
  </si>
  <si>
    <t>Del 1 de enero al 22 de JUNIO de 2022.</t>
  </si>
  <si>
    <t>3.  Elabore el ERI para el año 2022.</t>
  </si>
  <si>
    <t>SISTEMA POR PROCESOS</t>
  </si>
  <si>
    <t>A continuación se presenta un ejercicio sencillo para conocer la mecánica contable de las cuentas principales que se emplean en la contabilidad de costos industriales</t>
  </si>
  <si>
    <t>La compañía industrial Alesca, S.A., al principio del ejercicio del 1 de enero de 20XX, presenta los siguientes saldos:</t>
  </si>
  <si>
    <t>Bancos</t>
  </si>
  <si>
    <t>Clientes</t>
  </si>
  <si>
    <t>Inventario de materia prima</t>
  </si>
  <si>
    <t>Producción en proceso</t>
  </si>
  <si>
    <t>Inventario de artículos terminados</t>
  </si>
  <si>
    <t>Plantas de proceso</t>
  </si>
  <si>
    <t>Depreciación acumulada de plastas de proceso</t>
  </si>
  <si>
    <t>Proveedores nacionales</t>
  </si>
  <si>
    <t>Capital social</t>
  </si>
  <si>
    <t>Utilidad acumulada</t>
  </si>
  <si>
    <t>Durante el año 20XX se efectuaron las siguientes operaciones:</t>
  </si>
  <si>
    <t>1. Se compraron materias primas a crédito por la cantidad de $28,000.00</t>
  </si>
  <si>
    <t>2. El departamento de producción requirió de $32,900.00 de materia prima, de los cuales $28,000.00 eran de carácter directo y $4,900 de carácter indirecto.</t>
  </si>
  <si>
    <t>3. El importe de la mano de obra pagada en el periodo ascendió a la cantidad de $12,600.00, de los cuales $10,500.00 eran de carácter directo y $2,100.00 de carácter indirecto</t>
  </si>
  <si>
    <t>4. Se efectuaron diversas erogaciones de carácter indirecto (luz, renta, etc..) que importan $1,400.00</t>
  </si>
  <si>
    <t>5. Las plantas de proceso se desprecian en un 10% anual</t>
  </si>
  <si>
    <t>8. Las ventas  fueron a crédito de $87,500.00, cuyo costo ascendió a la cantidad de $42,000.00</t>
  </si>
  <si>
    <t>9. El cobro a clientes fue de $100,000.00</t>
  </si>
  <si>
    <t>10. El pago a proveedores en el año fue de $35,000.00</t>
  </si>
  <si>
    <t>11. Los gastos de administración fueron de $12,400.00</t>
  </si>
  <si>
    <t>12. Los gastos de venta efectuados fueron de $15,100.00</t>
  </si>
  <si>
    <t>Esquemas de mayor</t>
  </si>
  <si>
    <t>SI)</t>
  </si>
  <si>
    <t>(3</t>
  </si>
  <si>
    <t>(9</t>
  </si>
  <si>
    <t>(2</t>
  </si>
  <si>
    <t>9)</t>
  </si>
  <si>
    <t>(4</t>
  </si>
  <si>
    <t>8)</t>
  </si>
  <si>
    <t>1)</t>
  </si>
  <si>
    <t>2)</t>
  </si>
  <si>
    <t>(10</t>
  </si>
  <si>
    <t>3B)</t>
  </si>
  <si>
    <t>(11</t>
  </si>
  <si>
    <t>6)</t>
  </si>
  <si>
    <t>(12</t>
  </si>
  <si>
    <t>(7</t>
  </si>
  <si>
    <t>(SI</t>
  </si>
  <si>
    <t>10)</t>
  </si>
  <si>
    <t>7)</t>
  </si>
  <si>
    <t>(5</t>
  </si>
  <si>
    <t>(1</t>
  </si>
  <si>
    <t>(8A</t>
  </si>
  <si>
    <t>Cargos indirectos</t>
  </si>
  <si>
    <t>Mano de obra</t>
  </si>
  <si>
    <t>(3A</t>
  </si>
  <si>
    <t>3A)</t>
  </si>
  <si>
    <t>(3B</t>
  </si>
  <si>
    <t>4)</t>
  </si>
  <si>
    <t>5)</t>
  </si>
  <si>
    <t>(6</t>
  </si>
  <si>
    <t>Costos de ventas</t>
  </si>
  <si>
    <t>Gastos administrativos</t>
  </si>
  <si>
    <t>Gastos de ventas</t>
  </si>
  <si>
    <t>(8</t>
  </si>
  <si>
    <t>8A)</t>
  </si>
  <si>
    <t>11)</t>
  </si>
  <si>
    <t>12)</t>
  </si>
  <si>
    <t>7. Se terminaron artículos con importe de $45,500.00</t>
  </si>
  <si>
    <t>6.- Realizar el traspaso de 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</si>
</sst>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1" formatCode="_-* #,##0_-;\-* #,##0_-;_-* &quot;-&quot;_-;_-@_-"/>
    <numFmt numFmtId="44" formatCode="_-&quot;$&quot;* #,##0.00_-;\-&quot;$&quot;* #,##0.00_-;_-&quot;$&quot;* &quot;-&quot;??_-;_-@_-"/>
    <numFmt numFmtId="43" formatCode="_-* #,##0.00_-;\-* #,##0.00_-;_-* &quot;-&quot;??_-;_-@_-"/>
    <numFmt numFmtId="164" formatCode="_-* #,##0\ _€_-;\-* #,##0\ _€_-;_-* &quot;-&quot;\ _€_-;_-@_-"/>
    <numFmt numFmtId="165" formatCode="_-[$$-80A]* #,##0.00_-;\-[$$-80A]* #,##0.00_-;_-[$$-80A]* &quot;-&quot;??_-;_-@_-"/>
    <numFmt numFmtId="166" formatCode="_-* #,##0.00\ _€_-;\-* #,##0.00\ _€_-;_-* &quot;-&quot;??\ _€_-;_-@_-"/>
    <numFmt numFmtId="167" formatCode="#,##0_ ;\-#,##0\ "/>
    <numFmt numFmtId="168" formatCode="_(* #,##0_);_(* \(#,##0\);_(* &quot;-&quot;_);_(@_)"/>
    <numFmt numFmtId="169" formatCode="_-* #,##0.00\ &quot;€&quot;_-;\-* #,##0.00\ &quot;€&quot;_-;_-* &quot;-&quot;??\ &quot;€&quot;_-;_-@_-"/>
    <numFmt numFmtId="170" formatCode="_(&quot;$&quot;* #,##0.00_);_(&quot;$&quot;* \(#,##0.00\);_(&quot;$&quot;* &quot;-&quot;??_);_(@_)"/>
    <numFmt numFmtId="171" formatCode="_-* #,##0_-;\-* #,##0_-;_-* &quot;-&quot;??_-;_-@_-"/>
    <numFmt numFmtId="172" formatCode="#,##0.00;[Red]#,##0.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8"/>
      <color theme="1"/>
      <name val="Arial"/>
      <family val="2"/>
    </font>
    <font>
      <b/>
      <sz val="11"/>
      <color theme="1"/>
      <name val="Arial"/>
      <family val="2"/>
    </font>
    <font>
      <b/>
      <u val="doubleAccounting"/>
      <sz val="11"/>
      <color theme="1"/>
      <name val="Arial"/>
      <family val="2"/>
    </font>
    <font>
      <sz val="12"/>
      <color theme="1"/>
      <name val="Arial"/>
      <family val="2"/>
    </font>
    <font>
      <sz val="10"/>
      <name val="Arial"/>
      <family val="2"/>
    </font>
    <font>
      <sz val="10"/>
      <name val="Arial"/>
      <family val="2"/>
    </font>
    <font>
      <sz val="11"/>
      <color theme="1"/>
      <name val="Calibri"/>
      <family val="2"/>
      <charset val="1"/>
      <scheme val="minor"/>
    </font>
    <font>
      <sz val="11"/>
      <color theme="0"/>
      <name val="Calibri"/>
      <family val="2"/>
      <charset val="1"/>
      <scheme val="minor"/>
    </font>
    <font>
      <u/>
      <sz val="11"/>
      <color theme="1"/>
      <name val="Calibri"/>
      <family val="2"/>
      <scheme val="minor"/>
    </font>
    <font>
      <b/>
      <sz val="10"/>
      <name val="Arial"/>
      <family val="2"/>
    </font>
    <font>
      <b/>
      <sz val="16"/>
      <name val="Arial"/>
      <family val="2"/>
    </font>
    <font>
      <b/>
      <sz val="14"/>
      <color theme="1"/>
      <name val="Arial"/>
      <family val="2"/>
    </font>
    <font>
      <sz val="12"/>
      <color rgb="FF000000"/>
      <name val="Roboto"/>
    </font>
    <font>
      <b/>
      <sz val="12"/>
      <color rgb="FF000000"/>
      <name val="Roboto"/>
    </font>
    <font>
      <b/>
      <sz val="12"/>
      <color theme="1"/>
      <name val="Arial"/>
      <family val="2"/>
    </font>
    <font>
      <b/>
      <sz val="14"/>
      <color theme="4" tint="-0.249977111117893"/>
      <name val="Arial"/>
      <family val="2"/>
    </font>
    <font>
      <b/>
      <u val="doubleAccounting"/>
      <sz val="12"/>
      <color theme="1"/>
      <name val="Arial"/>
      <family val="2"/>
    </font>
    <font>
      <b/>
      <sz val="12"/>
      <color theme="1"/>
      <name val="Calibri"/>
      <family val="2"/>
      <scheme val="minor"/>
    </font>
    <font>
      <b/>
      <sz val="18"/>
      <color theme="1"/>
      <name val="Calibri"/>
      <family val="2"/>
      <scheme val="minor"/>
    </font>
    <font>
      <sz val="12"/>
      <color theme="1"/>
      <name val="Calibri"/>
      <family val="2"/>
      <scheme val="minor"/>
    </font>
    <font>
      <sz val="12"/>
      <color theme="4" tint="-0.249977111117893"/>
      <name val="Arial"/>
      <family val="2"/>
    </font>
    <font>
      <sz val="12"/>
      <color theme="8"/>
      <name val="Calibri"/>
      <family val="2"/>
      <scheme val="minor"/>
    </font>
    <font>
      <b/>
      <sz val="12"/>
      <color theme="4" tint="-0.249977111117893"/>
      <name val="Arial"/>
      <family val="2"/>
    </font>
    <font>
      <sz val="12"/>
      <name val="Calibri"/>
      <family val="2"/>
      <scheme val="minor"/>
    </font>
    <font>
      <b/>
      <sz val="12"/>
      <color theme="4" tint="-0.249977111117893"/>
      <name val="Calibri"/>
      <family val="2"/>
      <scheme val="minor"/>
    </font>
    <font>
      <sz val="12"/>
      <color theme="1"/>
      <name val="Cambria"/>
      <family val="2"/>
      <scheme val="major"/>
    </font>
    <font>
      <sz val="12"/>
      <color theme="8"/>
      <name val="Arial"/>
      <family val="2"/>
    </font>
    <font>
      <b/>
      <sz val="12"/>
      <name val="Arial"/>
      <family val="2"/>
    </font>
    <font>
      <b/>
      <sz val="8"/>
      <name val="Arial"/>
      <family val="2"/>
    </font>
    <font>
      <sz val="8"/>
      <name val="Arial"/>
      <family val="2"/>
    </font>
    <font>
      <b/>
      <sz val="16"/>
      <color theme="1"/>
      <name val="Calibri"/>
      <family val="2"/>
      <scheme val="minor"/>
    </font>
    <font>
      <sz val="11"/>
      <color rgb="FF0070C0"/>
      <name val="Calibri"/>
      <family val="2"/>
      <scheme val="minor"/>
    </font>
  </fonts>
  <fills count="18">
    <fill>
      <patternFill patternType="none"/>
    </fill>
    <fill>
      <patternFill patternType="gray125"/>
    </fill>
    <fill>
      <patternFill patternType="solid">
        <fgColor theme="4"/>
      </patternFill>
    </fill>
    <fill>
      <patternFill patternType="solid">
        <fgColor theme="7"/>
      </patternFill>
    </fill>
    <fill>
      <patternFill patternType="solid">
        <fgColor theme="8" tint="0.39997558519241921"/>
        <bgColor indexed="65"/>
      </patternFill>
    </fill>
    <fill>
      <patternFill patternType="solid">
        <fgColor theme="9"/>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1FF"/>
        <bgColor indexed="64"/>
      </patternFill>
    </fill>
    <fill>
      <patternFill patternType="solid">
        <fgColor rgb="FFE4C9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s>
  <borders count="121">
    <border>
      <left/>
      <right/>
      <top/>
      <bottom/>
      <diagonal/>
    </border>
    <border>
      <left style="mediumDashed">
        <color theme="9"/>
      </left>
      <right/>
      <top style="mediumDashed">
        <color theme="9"/>
      </top>
      <bottom/>
      <diagonal/>
    </border>
    <border>
      <left/>
      <right/>
      <top style="mediumDashed">
        <color theme="9"/>
      </top>
      <bottom/>
      <diagonal/>
    </border>
    <border>
      <left/>
      <right style="mediumDashed">
        <color theme="9"/>
      </right>
      <top style="mediumDashed">
        <color theme="9"/>
      </top>
      <bottom/>
      <diagonal/>
    </border>
    <border>
      <left style="mediumDashed">
        <color theme="9"/>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right style="mediumDashed">
        <color theme="9"/>
      </right>
      <top/>
      <bottom/>
      <diagonal/>
    </border>
    <border>
      <left style="medium">
        <color rgb="FF002060"/>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style="medium">
        <color rgb="FF002060"/>
      </left>
      <right style="medium">
        <color rgb="FF002060"/>
      </right>
      <top/>
      <bottom/>
      <diagonal/>
    </border>
    <border>
      <left style="medium">
        <color rgb="FF002060"/>
      </left>
      <right style="medium">
        <color rgb="FF002060"/>
      </right>
      <top/>
      <bottom style="medium">
        <color rgb="FF002060"/>
      </bottom>
      <diagonal/>
    </border>
    <border>
      <left/>
      <right/>
      <top style="medium">
        <color rgb="FF002060"/>
      </top>
      <bottom style="medium">
        <color rgb="FF002060"/>
      </bottom>
      <diagonal/>
    </border>
    <border>
      <left/>
      <right/>
      <top/>
      <bottom style="thin">
        <color indexed="64"/>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style="medium">
        <color theme="8"/>
      </bottom>
      <diagonal/>
    </border>
    <border>
      <left/>
      <right style="medium">
        <color theme="8"/>
      </right>
      <top/>
      <bottom style="medium">
        <color theme="8"/>
      </bottom>
      <diagonal/>
    </border>
    <border>
      <left style="medium">
        <color theme="8"/>
      </left>
      <right style="medium">
        <color theme="8"/>
      </right>
      <top/>
      <bottom/>
      <diagonal/>
    </border>
    <border>
      <left/>
      <right style="medium">
        <color theme="8"/>
      </right>
      <top/>
      <bottom/>
      <diagonal/>
    </border>
    <border>
      <left style="medium">
        <color theme="8"/>
      </left>
      <right style="medium">
        <color theme="8"/>
      </right>
      <top style="medium">
        <color theme="8"/>
      </top>
      <bottom style="medium">
        <color theme="8"/>
      </bottom>
      <diagonal/>
    </border>
    <border>
      <left/>
      <right/>
      <top/>
      <bottom style="medium">
        <color theme="8"/>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style="medium">
        <color theme="4"/>
      </right>
      <top style="medium">
        <color theme="4"/>
      </top>
      <bottom style="medium">
        <color theme="4"/>
      </bottom>
      <diagonal/>
    </border>
    <border>
      <left style="medium">
        <color theme="4"/>
      </left>
      <right/>
      <top/>
      <bottom/>
      <diagonal/>
    </border>
    <border>
      <left style="medium">
        <color theme="4"/>
      </left>
      <right style="medium">
        <color theme="4"/>
      </right>
      <top/>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right/>
      <top style="medium">
        <color indexed="64"/>
      </top>
      <bottom/>
      <diagonal/>
    </border>
    <border>
      <left/>
      <right/>
      <top/>
      <bottom style="medium">
        <color indexed="64"/>
      </bottom>
      <diagonal/>
    </border>
    <border>
      <left style="medium">
        <color theme="7"/>
      </left>
      <right style="medium">
        <color theme="7"/>
      </right>
      <top style="medium">
        <color theme="7"/>
      </top>
      <bottom style="medium">
        <color theme="7"/>
      </bottom>
      <diagonal/>
    </border>
    <border>
      <left/>
      <right style="medium">
        <color theme="7"/>
      </right>
      <top style="medium">
        <color theme="7"/>
      </top>
      <bottom/>
      <diagonal/>
    </border>
    <border>
      <left style="medium">
        <color theme="7"/>
      </left>
      <right style="medium">
        <color theme="7"/>
      </right>
      <top/>
      <bottom/>
      <diagonal/>
    </border>
    <border>
      <left style="medium">
        <color theme="7"/>
      </left>
      <right/>
      <top/>
      <bottom style="thin">
        <color theme="7"/>
      </bottom>
      <diagonal/>
    </border>
    <border>
      <left style="thin">
        <color theme="7"/>
      </left>
      <right style="thin">
        <color theme="7"/>
      </right>
      <top style="thin">
        <color theme="7"/>
      </top>
      <bottom style="thin">
        <color theme="7"/>
      </bottom>
      <diagonal/>
    </border>
    <border>
      <left/>
      <right/>
      <top/>
      <bottom style="mediumDashed">
        <color theme="9"/>
      </bottom>
      <diagonal/>
    </border>
    <border>
      <left style="medium">
        <color theme="7"/>
      </left>
      <right/>
      <top style="thin">
        <color theme="7"/>
      </top>
      <bottom style="thin">
        <color theme="7"/>
      </bottom>
      <diagonal/>
    </border>
    <border>
      <left style="medium">
        <color theme="7"/>
      </left>
      <right style="medium">
        <color theme="7"/>
      </right>
      <top/>
      <bottom style="medium">
        <color theme="7"/>
      </bottom>
      <diagonal/>
    </border>
    <border>
      <left style="thin">
        <color theme="7"/>
      </left>
      <right style="thin">
        <color theme="7"/>
      </right>
      <top/>
      <bottom style="thin">
        <color theme="7"/>
      </bottom>
      <diagonal/>
    </border>
    <border>
      <left/>
      <right/>
      <top style="thin">
        <color theme="7"/>
      </top>
      <bottom/>
      <diagonal/>
    </border>
    <border>
      <left style="medium">
        <color rgb="FFF945AC"/>
      </left>
      <right style="medium">
        <color rgb="FFF945AC"/>
      </right>
      <top style="medium">
        <color rgb="FFF945AC"/>
      </top>
      <bottom style="medium">
        <color rgb="FFF945AC"/>
      </bottom>
      <diagonal/>
    </border>
    <border>
      <left/>
      <right style="medium">
        <color rgb="FFF945AC"/>
      </right>
      <top style="medium">
        <color rgb="FFF945AC"/>
      </top>
      <bottom style="medium">
        <color rgb="FFF945AC"/>
      </bottom>
      <diagonal/>
    </border>
    <border>
      <left/>
      <right/>
      <top style="medium">
        <color rgb="FFF945AC"/>
      </top>
      <bottom style="medium">
        <color rgb="FFF945AC"/>
      </bottom>
      <diagonal/>
    </border>
    <border>
      <left style="medium">
        <color rgb="FFF945AC"/>
      </left>
      <right style="thin">
        <color rgb="FFF945AC"/>
      </right>
      <top style="medium">
        <color rgb="FFF945AC"/>
      </top>
      <bottom/>
      <diagonal/>
    </border>
    <border>
      <left style="thin">
        <color rgb="FFF945AC"/>
      </left>
      <right/>
      <top style="medium">
        <color rgb="FFF945AC"/>
      </top>
      <bottom style="thin">
        <color rgb="FFF945AC"/>
      </bottom>
      <diagonal/>
    </border>
    <border>
      <left style="thin">
        <color rgb="FFF945AC"/>
      </left>
      <right/>
      <top style="medium">
        <color rgb="FFF945AC"/>
      </top>
      <bottom/>
      <diagonal/>
    </border>
    <border>
      <left style="thin">
        <color rgb="FFF945AC"/>
      </left>
      <right style="mediumDashed">
        <color theme="9"/>
      </right>
      <top/>
      <bottom/>
      <diagonal/>
    </border>
    <border>
      <left style="medium">
        <color rgb="FFF945AC"/>
      </left>
      <right style="thin">
        <color rgb="FFF945AC"/>
      </right>
      <top style="thin">
        <color rgb="FFF945AC"/>
      </top>
      <bottom style="thin">
        <color rgb="FFF945AC"/>
      </bottom>
      <diagonal/>
    </border>
    <border>
      <left style="thin">
        <color rgb="FFF945AC"/>
      </left>
      <right style="thin">
        <color rgb="FFF945AC"/>
      </right>
      <top style="thin">
        <color rgb="FFF945AC"/>
      </top>
      <bottom/>
      <diagonal/>
    </border>
    <border>
      <left style="thin">
        <color rgb="FFF945AC"/>
      </left>
      <right style="thin">
        <color rgb="FFF945AC"/>
      </right>
      <top style="thin">
        <color rgb="FFF945AC"/>
      </top>
      <bottom style="thin">
        <color rgb="FFF945AC"/>
      </bottom>
      <diagonal/>
    </border>
    <border>
      <left style="medium">
        <color rgb="FFF945AC"/>
      </left>
      <right/>
      <top style="medium">
        <color rgb="FFF945AC"/>
      </top>
      <bottom style="medium">
        <color rgb="FFF945AC"/>
      </bottom>
      <diagonal/>
    </border>
    <border>
      <left style="medium">
        <color rgb="FFF945AC"/>
      </left>
      <right style="thin">
        <color rgb="FFF945AC"/>
      </right>
      <top/>
      <bottom/>
      <diagonal/>
    </border>
    <border>
      <left style="thin">
        <color rgb="FFF945AC"/>
      </left>
      <right/>
      <top style="thin">
        <color rgb="FFF945AC"/>
      </top>
      <bottom style="thin">
        <color rgb="FFF945AC"/>
      </bottom>
      <diagonal/>
    </border>
    <border>
      <left style="mediumDashed">
        <color theme="9"/>
      </left>
      <right/>
      <top/>
      <bottom style="mediumDashed">
        <color theme="9"/>
      </bottom>
      <diagonal/>
    </border>
    <border>
      <left/>
      <right style="mediumDashed">
        <color theme="9"/>
      </right>
      <top/>
      <bottom style="mediumDashed">
        <color theme="9"/>
      </bottom>
      <diagonal/>
    </border>
    <border>
      <left style="medium">
        <color rgb="FFF945AC"/>
      </left>
      <right style="medium">
        <color rgb="FFF945AC"/>
      </right>
      <top/>
      <bottom style="medium">
        <color rgb="FFF945AC"/>
      </bottom>
      <diagonal/>
    </border>
    <border>
      <left style="thin">
        <color rgb="FFF945AC"/>
      </left>
      <right/>
      <top/>
      <bottom style="thin">
        <color rgb="FFF945AC"/>
      </bottom>
      <diagonal/>
    </border>
    <border>
      <left style="medium">
        <color rgb="FFF945AC"/>
      </left>
      <right style="thin">
        <color rgb="FFF945AC"/>
      </right>
      <top style="thin">
        <color rgb="FFF945AC"/>
      </top>
      <bottom/>
      <diagonal/>
    </border>
    <border>
      <left style="thin">
        <color rgb="FFF945AC"/>
      </left>
      <right style="thin">
        <color rgb="FFF945AC"/>
      </right>
      <top/>
      <bottom/>
      <diagonal/>
    </border>
    <border>
      <left/>
      <right style="thin">
        <color rgb="FFF945AC"/>
      </right>
      <top style="thin">
        <color rgb="FFF945AC"/>
      </top>
      <bottom/>
      <diagonal/>
    </border>
    <border>
      <left/>
      <right/>
      <top style="thin">
        <color rgb="FFF945AC"/>
      </top>
      <bottom/>
      <diagonal/>
    </border>
    <border>
      <left style="medium">
        <color rgb="FF944277"/>
      </left>
      <right style="medium">
        <color rgb="FF944277"/>
      </right>
      <top style="medium">
        <color rgb="FF944277"/>
      </top>
      <bottom style="medium">
        <color rgb="FF944277"/>
      </bottom>
      <diagonal/>
    </border>
    <border>
      <left style="medium">
        <color rgb="FF944277"/>
      </left>
      <right/>
      <top style="medium">
        <color rgb="FF944277"/>
      </top>
      <bottom style="medium">
        <color rgb="FF944277"/>
      </bottom>
      <diagonal/>
    </border>
    <border>
      <left/>
      <right style="medium">
        <color rgb="FF944277"/>
      </right>
      <top style="medium">
        <color rgb="FF944277"/>
      </top>
      <bottom style="medium">
        <color rgb="FF944277"/>
      </bottom>
      <diagonal/>
    </border>
    <border>
      <left style="medium">
        <color rgb="FF944277"/>
      </left>
      <right style="medium">
        <color rgb="FF944277"/>
      </right>
      <top/>
      <bottom style="medium">
        <color rgb="FF944277"/>
      </bottom>
      <diagonal/>
    </border>
    <border>
      <left style="medium">
        <color rgb="FF944277"/>
      </left>
      <right/>
      <top style="medium">
        <color rgb="FF944277"/>
      </top>
      <bottom/>
      <diagonal/>
    </border>
    <border>
      <left/>
      <right style="medium">
        <color rgb="FF944277"/>
      </right>
      <top style="medium">
        <color rgb="FF944277"/>
      </top>
      <bottom/>
      <diagonal/>
    </border>
    <border>
      <left style="medium">
        <color rgb="FF944277"/>
      </left>
      <right style="medium">
        <color rgb="FF944277"/>
      </right>
      <top/>
      <bottom/>
      <diagonal/>
    </border>
    <border>
      <left/>
      <right/>
      <top style="medium">
        <color rgb="FF944277"/>
      </top>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right/>
      <top style="medium">
        <color rgb="FF00B050"/>
      </top>
      <bottom style="mediumDashed">
        <color theme="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double">
        <color indexed="64"/>
      </bottom>
      <diagonal/>
    </border>
    <border>
      <left/>
      <right/>
      <top/>
      <bottom style="double">
        <color indexed="64"/>
      </bottom>
      <diagonal/>
    </border>
  </borders>
  <cellStyleXfs count="22">
    <xf numFmtId="0" fontId="0" fillId="0" borderId="0"/>
    <xf numFmtId="43" fontId="1"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8" fillId="0" borderId="0"/>
    <xf numFmtId="0" fontId="9" fillId="0" borderId="0"/>
    <xf numFmtId="9" fontId="1" fillId="0" borderId="0" applyFont="0" applyFill="0" applyBorder="0" applyAlignment="0" applyProtection="0"/>
    <xf numFmtId="170" fontId="3" fillId="0" borderId="0" applyFont="0" applyFill="0" applyBorder="0" applyAlignment="0" applyProtection="0"/>
    <xf numFmtId="0" fontId="1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2" borderId="0" applyNumberFormat="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cellStyleXfs>
  <cellXfs count="532">
    <xf numFmtId="0" fontId="0" fillId="0" borderId="0" xfId="0"/>
    <xf numFmtId="0" fontId="3" fillId="0" borderId="1" xfId="2" applyFont="1" applyBorder="1" applyAlignment="1">
      <alignment vertical="center"/>
    </xf>
    <xf numFmtId="0" fontId="3" fillId="0" borderId="2" xfId="2" applyFont="1" applyBorder="1" applyAlignment="1">
      <alignment vertical="center"/>
    </xf>
    <xf numFmtId="164" fontId="3" fillId="0" borderId="2" xfId="2" applyNumberFormat="1" applyFont="1" applyBorder="1" applyAlignment="1">
      <alignment vertical="center"/>
    </xf>
    <xf numFmtId="0" fontId="3" fillId="0" borderId="3" xfId="2" applyFont="1" applyBorder="1" applyAlignment="1">
      <alignment vertical="center"/>
    </xf>
    <xf numFmtId="165" fontId="3" fillId="0" borderId="2" xfId="2" applyNumberFormat="1" applyFont="1" applyBorder="1" applyAlignment="1">
      <alignment horizontal="center" vertical="center"/>
    </xf>
    <xf numFmtId="166" fontId="3" fillId="0" borderId="2" xfId="2" applyNumberFormat="1" applyFont="1" applyBorder="1" applyAlignment="1">
      <alignment horizontal="center" vertical="center"/>
    </xf>
    <xf numFmtId="166" fontId="3" fillId="0" borderId="3" xfId="2" applyNumberFormat="1" applyFont="1" applyBorder="1" applyAlignment="1">
      <alignment horizontal="center" vertical="center"/>
    </xf>
    <xf numFmtId="0" fontId="1" fillId="0" borderId="0" xfId="2"/>
    <xf numFmtId="0" fontId="3" fillId="0" borderId="4" xfId="2" applyFont="1" applyBorder="1" applyAlignment="1">
      <alignment vertical="center"/>
    </xf>
    <xf numFmtId="0" fontId="5" fillId="0" borderId="0" xfId="2" applyFont="1" applyBorder="1" applyAlignment="1">
      <alignment vertical="center"/>
    </xf>
    <xf numFmtId="0" fontId="3" fillId="0" borderId="0" xfId="2" applyFont="1" applyBorder="1" applyAlignment="1">
      <alignment vertical="center"/>
    </xf>
    <xf numFmtId="0" fontId="3" fillId="0" borderId="8" xfId="2" applyFont="1" applyBorder="1" applyAlignment="1">
      <alignment vertical="center"/>
    </xf>
    <xf numFmtId="0" fontId="5" fillId="0" borderId="8" xfId="2" applyFont="1" applyBorder="1" applyAlignment="1">
      <alignment horizontal="center" vertical="center" wrapText="1"/>
    </xf>
    <xf numFmtId="164" fontId="5" fillId="0" borderId="9" xfId="2" applyNumberFormat="1" applyFont="1" applyBorder="1" applyAlignment="1">
      <alignment horizontal="center" vertical="center"/>
    </xf>
    <xf numFmtId="164" fontId="5" fillId="0" borderId="10" xfId="2" applyNumberFormat="1" applyFont="1" applyBorder="1" applyAlignment="1">
      <alignment horizontal="center" vertical="center"/>
    </xf>
    <xf numFmtId="164" fontId="3" fillId="0" borderId="11" xfId="2" applyNumberFormat="1" applyFont="1" applyBorder="1" applyAlignment="1">
      <alignment vertical="center"/>
    </xf>
    <xf numFmtId="167" fontId="3" fillId="0" borderId="11" xfId="2" applyNumberFormat="1" applyFont="1" applyBorder="1" applyAlignment="1">
      <alignment horizontal="center" vertical="center"/>
    </xf>
    <xf numFmtId="165" fontId="3" fillId="0" borderId="0" xfId="2" applyNumberFormat="1" applyFont="1" applyBorder="1" applyAlignment="1">
      <alignment vertical="center"/>
    </xf>
    <xf numFmtId="165" fontId="3" fillId="0" borderId="11" xfId="2" applyNumberFormat="1" applyFont="1" applyBorder="1" applyAlignment="1">
      <alignment vertical="center"/>
    </xf>
    <xf numFmtId="164" fontId="3" fillId="0" borderId="12" xfId="2" applyNumberFormat="1" applyFont="1" applyBorder="1" applyAlignment="1">
      <alignment vertical="center"/>
    </xf>
    <xf numFmtId="165" fontId="3" fillId="0" borderId="0" xfId="2" applyNumberFormat="1" applyFont="1" applyBorder="1" applyAlignment="1">
      <alignment horizontal="center" vertical="center"/>
    </xf>
    <xf numFmtId="166" fontId="3" fillId="0" borderId="0" xfId="2" applyNumberFormat="1" applyFont="1" applyBorder="1" applyAlignment="1">
      <alignment horizontal="center" vertical="center"/>
    </xf>
    <xf numFmtId="166" fontId="3" fillId="0" borderId="8" xfId="2" applyNumberFormat="1" applyFont="1" applyBorder="1" applyAlignment="1">
      <alignment horizontal="center" vertical="center"/>
    </xf>
    <xf numFmtId="164" fontId="5" fillId="0" borderId="9" xfId="2" applyNumberFormat="1" applyFont="1" applyBorder="1" applyAlignment="1">
      <alignment vertical="center"/>
    </xf>
    <xf numFmtId="164" fontId="3" fillId="0" borderId="9" xfId="2" applyNumberFormat="1" applyFont="1" applyBorder="1" applyAlignment="1">
      <alignment vertical="center"/>
    </xf>
    <xf numFmtId="165" fontId="3" fillId="0" borderId="13" xfId="2" applyNumberFormat="1" applyFont="1" applyBorder="1" applyAlignment="1">
      <alignment vertical="center"/>
    </xf>
    <xf numFmtId="165" fontId="5" fillId="0" borderId="9" xfId="2" applyNumberFormat="1" applyFont="1" applyBorder="1" applyAlignment="1">
      <alignment vertical="center"/>
    </xf>
    <xf numFmtId="165" fontId="3" fillId="0" borderId="0" xfId="2" applyNumberFormat="1" applyFont="1" applyBorder="1" applyAlignment="1">
      <alignment horizontal="right" vertical="center"/>
    </xf>
    <xf numFmtId="164" fontId="3" fillId="0" borderId="0" xfId="2" applyNumberFormat="1" applyFont="1" applyBorder="1" applyAlignment="1">
      <alignment vertical="center"/>
    </xf>
    <xf numFmtId="165" fontId="3" fillId="0" borderId="14" xfId="2" applyNumberFormat="1" applyFont="1" applyBorder="1" applyAlignment="1">
      <alignment vertical="center"/>
    </xf>
    <xf numFmtId="164" fontId="5" fillId="0" borderId="18" xfId="2" applyNumberFormat="1" applyFont="1" applyBorder="1" applyAlignment="1">
      <alignment horizontal="center" vertical="center"/>
    </xf>
    <xf numFmtId="164" fontId="5" fillId="0" borderId="19" xfId="2" applyNumberFormat="1" applyFont="1" applyBorder="1" applyAlignment="1">
      <alignment horizontal="center" vertical="center"/>
    </xf>
    <xf numFmtId="165" fontId="3" fillId="0" borderId="14" xfId="2" applyNumberFormat="1" applyFont="1" applyBorder="1" applyAlignment="1">
      <alignment horizontal="right" vertical="center"/>
    </xf>
    <xf numFmtId="164" fontId="3" fillId="0" borderId="20" xfId="2" applyNumberFormat="1" applyFont="1" applyBorder="1" applyAlignment="1">
      <alignment vertical="center"/>
    </xf>
    <xf numFmtId="167" fontId="3" fillId="0" borderId="0" xfId="2" applyNumberFormat="1" applyFont="1" applyBorder="1" applyAlignment="1">
      <alignment horizontal="center" vertical="center"/>
    </xf>
    <xf numFmtId="165" fontId="3" fillId="0" borderId="20" xfId="2" applyNumberFormat="1" applyFont="1" applyBorder="1" applyAlignment="1">
      <alignment vertical="center"/>
    </xf>
    <xf numFmtId="165" fontId="3" fillId="0" borderId="21" xfId="2" applyNumberFormat="1" applyFont="1" applyBorder="1" applyAlignment="1">
      <alignment vertical="center"/>
    </xf>
    <xf numFmtId="165" fontId="3" fillId="0" borderId="18" xfId="2" applyNumberFormat="1" applyFont="1" applyBorder="1" applyAlignment="1">
      <alignment vertical="center"/>
    </xf>
    <xf numFmtId="165" fontId="3" fillId="0" borderId="14" xfId="2" applyNumberFormat="1" applyFont="1" applyBorder="1" applyAlignment="1">
      <alignment horizontal="center" vertical="center"/>
    </xf>
    <xf numFmtId="164" fontId="5" fillId="0" borderId="22" xfId="2" applyNumberFormat="1" applyFont="1" applyBorder="1" applyAlignment="1">
      <alignment vertical="center"/>
    </xf>
    <xf numFmtId="164" fontId="3" fillId="0" borderId="22" xfId="2" applyNumberFormat="1" applyFont="1" applyBorder="1" applyAlignment="1">
      <alignment vertical="center"/>
    </xf>
    <xf numFmtId="165" fontId="3" fillId="0" borderId="23" xfId="2" applyNumberFormat="1" applyFont="1" applyBorder="1" applyAlignment="1">
      <alignment vertical="center"/>
    </xf>
    <xf numFmtId="165" fontId="5" fillId="0" borderId="22" xfId="2" applyNumberFormat="1" applyFont="1" applyBorder="1" applyAlignment="1">
      <alignment vertical="center"/>
    </xf>
    <xf numFmtId="165" fontId="3" fillId="0" borderId="14" xfId="2" applyNumberFormat="1" applyFont="1" applyFill="1" applyBorder="1" applyAlignment="1">
      <alignment horizontal="right" vertical="center"/>
    </xf>
    <xf numFmtId="164" fontId="5" fillId="0" borderId="27" xfId="2" applyNumberFormat="1" applyFont="1" applyBorder="1" applyAlignment="1">
      <alignment horizontal="center" vertical="center"/>
    </xf>
    <xf numFmtId="164" fontId="5" fillId="0" borderId="24" xfId="2" applyNumberFormat="1" applyFont="1" applyBorder="1" applyAlignment="1">
      <alignment horizontal="center" vertical="center"/>
    </xf>
    <xf numFmtId="0" fontId="3" fillId="0" borderId="28" xfId="2" applyFont="1" applyBorder="1" applyAlignment="1">
      <alignment vertical="center"/>
    </xf>
    <xf numFmtId="164" fontId="3" fillId="0" borderId="29" xfId="2" applyNumberFormat="1" applyFont="1" applyBorder="1" applyAlignment="1">
      <alignment vertical="center"/>
    </xf>
    <xf numFmtId="167" fontId="3" fillId="0" borderId="29" xfId="2" applyNumberFormat="1" applyFont="1" applyBorder="1" applyAlignment="1">
      <alignment horizontal="center" vertical="center"/>
    </xf>
    <xf numFmtId="165" fontId="3" fillId="0" borderId="29" xfId="2" applyNumberFormat="1" applyFont="1" applyBorder="1" applyAlignment="1">
      <alignment vertical="center"/>
    </xf>
    <xf numFmtId="165" fontId="3" fillId="0" borderId="30" xfId="2" applyNumberFormat="1" applyFont="1" applyBorder="1" applyAlignment="1">
      <alignment vertical="center"/>
    </xf>
    <xf numFmtId="164" fontId="3" fillId="0" borderId="31" xfId="2" applyNumberFormat="1" applyFont="1" applyBorder="1" applyAlignment="1">
      <alignment vertical="center"/>
    </xf>
    <xf numFmtId="165" fontId="3" fillId="0" borderId="31" xfId="2" applyNumberFormat="1" applyFont="1" applyBorder="1" applyAlignment="1">
      <alignment vertical="center"/>
    </xf>
    <xf numFmtId="164" fontId="5" fillId="0" borderId="31" xfId="2" applyNumberFormat="1" applyFont="1" applyBorder="1" applyAlignment="1">
      <alignment vertical="center"/>
    </xf>
    <xf numFmtId="164" fontId="3" fillId="0" borderId="27" xfId="2" applyNumberFormat="1" applyFont="1" applyBorder="1" applyAlignment="1">
      <alignment vertical="center"/>
    </xf>
    <xf numFmtId="165" fontId="3" fillId="0" borderId="27" xfId="2" applyNumberFormat="1" applyFont="1" applyBorder="1" applyAlignment="1">
      <alignment vertical="center"/>
    </xf>
    <xf numFmtId="165" fontId="5" fillId="0" borderId="26" xfId="2" applyNumberFormat="1" applyFont="1" applyBorder="1" applyAlignment="1">
      <alignment vertical="center"/>
    </xf>
    <xf numFmtId="168" fontId="7" fillId="0" borderId="33" xfId="3" applyNumberFormat="1" applyFont="1" applyBorder="1" applyAlignment="1">
      <alignment horizontal="center" vertical="center"/>
    </xf>
    <xf numFmtId="164" fontId="5" fillId="9" borderId="34" xfId="2" applyNumberFormat="1" applyFont="1" applyFill="1" applyBorder="1" applyAlignment="1">
      <alignment horizontal="center" vertical="center"/>
    </xf>
    <xf numFmtId="164" fontId="5" fillId="9" borderId="35" xfId="2" applyNumberFormat="1" applyFont="1" applyFill="1" applyBorder="1" applyAlignment="1">
      <alignment horizontal="center" vertical="center"/>
    </xf>
    <xf numFmtId="0" fontId="3" fillId="0" borderId="0" xfId="2" applyFont="1" applyBorder="1" applyAlignment="1">
      <alignment vertical="center" wrapText="1"/>
    </xf>
    <xf numFmtId="164" fontId="5" fillId="10" borderId="36" xfId="2" applyNumberFormat="1" applyFont="1" applyFill="1" applyBorder="1" applyAlignment="1">
      <alignment horizontal="center" vertical="center"/>
    </xf>
    <xf numFmtId="164" fontId="3" fillId="0" borderId="37" xfId="2" quotePrefix="1" applyNumberFormat="1" applyFont="1" applyBorder="1" applyAlignment="1">
      <alignment horizontal="center" vertical="center"/>
    </xf>
    <xf numFmtId="165" fontId="3" fillId="0" borderId="38" xfId="2" applyNumberFormat="1" applyFont="1" applyBorder="1" applyAlignment="1">
      <alignment vertical="center"/>
    </xf>
    <xf numFmtId="164" fontId="3" fillId="0" borderId="38" xfId="2" applyNumberFormat="1" applyFont="1" applyBorder="1" applyAlignment="1">
      <alignment horizontal="center" vertical="center"/>
    </xf>
    <xf numFmtId="0" fontId="3" fillId="0" borderId="39" xfId="2" applyFont="1" applyBorder="1" applyAlignment="1">
      <alignment vertical="center"/>
    </xf>
    <xf numFmtId="164" fontId="5" fillId="10" borderId="34" xfId="2" applyNumberFormat="1" applyFont="1" applyFill="1" applyBorder="1" applyAlignment="1">
      <alignment horizontal="center" vertical="center"/>
    </xf>
    <xf numFmtId="164" fontId="3" fillId="0" borderId="40" xfId="2" quotePrefix="1" applyNumberFormat="1" applyFont="1" applyBorder="1" applyAlignment="1">
      <alignment horizontal="center" vertical="center"/>
    </xf>
    <xf numFmtId="0" fontId="3" fillId="0" borderId="0" xfId="2" applyFont="1" applyAlignment="1">
      <alignment vertical="center"/>
    </xf>
    <xf numFmtId="164" fontId="5" fillId="10" borderId="41" xfId="2" applyNumberFormat="1" applyFont="1" applyFill="1" applyBorder="1" applyAlignment="1">
      <alignment horizontal="center" vertical="center"/>
    </xf>
    <xf numFmtId="165" fontId="3" fillId="0" borderId="42" xfId="2" applyNumberFormat="1" applyFont="1" applyBorder="1" applyAlignment="1">
      <alignment vertical="center"/>
    </xf>
    <xf numFmtId="164" fontId="3" fillId="0" borderId="42" xfId="2" applyNumberFormat="1" applyFont="1" applyBorder="1" applyAlignment="1">
      <alignment horizontal="center" vertical="center"/>
    </xf>
    <xf numFmtId="164" fontId="3" fillId="0" borderId="0" xfId="2" quotePrefix="1" applyNumberFormat="1" applyFont="1" applyBorder="1" applyAlignment="1">
      <alignment horizontal="center" vertical="center"/>
    </xf>
    <xf numFmtId="164" fontId="3" fillId="0" borderId="43" xfId="2" applyNumberFormat="1" applyFont="1" applyBorder="1" applyAlignment="1">
      <alignment vertical="center"/>
    </xf>
    <xf numFmtId="0" fontId="5" fillId="0" borderId="0" xfId="2" applyFont="1" applyBorder="1" applyAlignment="1">
      <alignment horizontal="center" vertical="center"/>
    </xf>
    <xf numFmtId="165" fontId="6" fillId="0" borderId="0" xfId="2" applyNumberFormat="1" applyFont="1" applyBorder="1" applyAlignment="1">
      <alignment horizontal="right" vertical="center"/>
    </xf>
    <xf numFmtId="166" fontId="6" fillId="0" borderId="8" xfId="2" applyNumberFormat="1" applyFont="1" applyBorder="1" applyAlignment="1">
      <alignment horizontal="center" vertical="center"/>
    </xf>
    <xf numFmtId="168" fontId="7" fillId="0" borderId="0" xfId="3" applyNumberFormat="1" applyFont="1" applyAlignment="1">
      <alignment horizontal="center" vertical="center"/>
    </xf>
    <xf numFmtId="164" fontId="5" fillId="11" borderId="44" xfId="2" applyNumberFormat="1" applyFont="1" applyFill="1" applyBorder="1" applyAlignment="1">
      <alignment horizontal="center" vertical="center"/>
    </xf>
    <xf numFmtId="164" fontId="5" fillId="11" borderId="45" xfId="2" applyNumberFormat="1" applyFont="1" applyFill="1" applyBorder="1" applyAlignment="1">
      <alignment horizontal="center" vertical="center"/>
    </xf>
    <xf numFmtId="164" fontId="5" fillId="11" borderId="46" xfId="2" applyNumberFormat="1" applyFont="1" applyFill="1" applyBorder="1" applyAlignment="1">
      <alignment horizontal="center" vertical="center"/>
    </xf>
    <xf numFmtId="0" fontId="5" fillId="11" borderId="44" xfId="2" applyFont="1" applyFill="1" applyBorder="1" applyAlignment="1">
      <alignment horizontal="center" vertical="center"/>
    </xf>
    <xf numFmtId="165" fontId="3" fillId="0" borderId="47" xfId="2" applyNumberFormat="1" applyFont="1" applyBorder="1" applyAlignment="1">
      <alignment vertical="center"/>
    </xf>
    <xf numFmtId="164" fontId="3" fillId="0" borderId="48" xfId="2" applyNumberFormat="1" applyFont="1" applyBorder="1" applyAlignment="1">
      <alignment horizontal="center" vertical="center"/>
    </xf>
    <xf numFmtId="0" fontId="4" fillId="0" borderId="49" xfId="2" applyFont="1" applyBorder="1" applyAlignment="1">
      <alignment horizontal="left" vertical="center" wrapText="1"/>
    </xf>
    <xf numFmtId="0" fontId="4" fillId="0" borderId="49" xfId="2" applyFont="1" applyBorder="1" applyAlignment="1">
      <alignment vertical="center" wrapText="1"/>
    </xf>
    <xf numFmtId="0" fontId="3" fillId="0" borderId="50" xfId="2" applyFont="1" applyBorder="1" applyAlignment="1">
      <alignment vertical="center"/>
    </xf>
    <xf numFmtId="165" fontId="3" fillId="0" borderId="51" xfId="2" applyNumberFormat="1" applyFont="1" applyBorder="1" applyAlignment="1">
      <alignment vertical="center"/>
    </xf>
    <xf numFmtId="164" fontId="3" fillId="0" borderId="0" xfId="2" applyNumberFormat="1" applyFont="1" applyBorder="1" applyAlignment="1">
      <alignment horizontal="center" vertical="center"/>
    </xf>
    <xf numFmtId="0" fontId="4" fillId="0" borderId="52" xfId="2" applyFont="1" applyBorder="1" applyAlignment="1">
      <alignment horizontal="left" vertical="center" wrapText="1"/>
    </xf>
    <xf numFmtId="0" fontId="4" fillId="0" borderId="53" xfId="2" applyFont="1" applyBorder="1" applyAlignment="1">
      <alignment vertical="center" wrapText="1"/>
    </xf>
    <xf numFmtId="164" fontId="5" fillId="11" borderId="54" xfId="2" applyNumberFormat="1" applyFont="1" applyFill="1" applyBorder="1" applyAlignment="1">
      <alignment horizontal="center" vertical="center"/>
    </xf>
    <xf numFmtId="165" fontId="3" fillId="0" borderId="55" xfId="2" applyNumberFormat="1" applyFont="1" applyBorder="1" applyAlignment="1">
      <alignment vertical="center"/>
    </xf>
    <xf numFmtId="164" fontId="3" fillId="0" borderId="56" xfId="2" applyNumberFormat="1" applyFont="1" applyBorder="1" applyAlignment="1">
      <alignment horizontal="center" vertical="center"/>
    </xf>
    <xf numFmtId="0" fontId="4" fillId="0" borderId="53" xfId="2" applyFont="1" applyBorder="1" applyAlignment="1">
      <alignment horizontal="left" vertical="center" wrapText="1"/>
    </xf>
    <xf numFmtId="164" fontId="3" fillId="0" borderId="53" xfId="2" applyNumberFormat="1" applyFont="1" applyBorder="1" applyAlignment="1">
      <alignment horizontal="center" vertical="center"/>
    </xf>
    <xf numFmtId="0" fontId="4" fillId="0" borderId="53" xfId="2" applyFont="1" applyBorder="1" applyAlignment="1">
      <alignment horizontal="left" vertical="center"/>
    </xf>
    <xf numFmtId="0" fontId="3" fillId="0" borderId="57" xfId="2" applyFont="1" applyBorder="1" applyAlignment="1">
      <alignment vertical="center"/>
    </xf>
    <xf numFmtId="165" fontId="3" fillId="0" borderId="39" xfId="2" applyNumberFormat="1" applyFont="1" applyBorder="1" applyAlignment="1">
      <alignment horizontal="center" vertical="center"/>
    </xf>
    <xf numFmtId="166" fontId="3" fillId="0" borderId="39" xfId="2" applyNumberFormat="1" applyFont="1" applyBorder="1" applyAlignment="1">
      <alignment horizontal="center" vertical="center"/>
    </xf>
    <xf numFmtId="166" fontId="3" fillId="0" borderId="58" xfId="2" applyNumberFormat="1" applyFont="1" applyBorder="1" applyAlignment="1">
      <alignment horizontal="center" vertical="center"/>
    </xf>
    <xf numFmtId="164" fontId="5" fillId="11" borderId="59" xfId="2" applyNumberFormat="1" applyFont="1" applyFill="1" applyBorder="1" applyAlignment="1">
      <alignment horizontal="center" vertical="center"/>
    </xf>
    <xf numFmtId="0" fontId="4" fillId="0" borderId="0" xfId="2" applyFont="1" applyBorder="1" applyAlignment="1">
      <alignment horizontal="left" vertical="center" wrapText="1"/>
    </xf>
    <xf numFmtId="0" fontId="4" fillId="0" borderId="60" xfId="2" applyFont="1" applyBorder="1" applyAlignment="1">
      <alignment vertical="center" wrapText="1"/>
    </xf>
    <xf numFmtId="165" fontId="3" fillId="0" borderId="0" xfId="2" applyNumberFormat="1" applyFont="1" applyAlignment="1">
      <alignment horizontal="center" vertical="center"/>
    </xf>
    <xf numFmtId="166" fontId="3" fillId="0" borderId="0" xfId="2" applyNumberFormat="1" applyFont="1" applyAlignment="1">
      <alignment horizontal="center" vertical="center"/>
    </xf>
    <xf numFmtId="165" fontId="3" fillId="0" borderId="61" xfId="2" applyNumberFormat="1" applyFont="1" applyBorder="1" applyAlignment="1">
      <alignment vertical="center"/>
    </xf>
    <xf numFmtId="164" fontId="3" fillId="0" borderId="62" xfId="2" applyNumberFormat="1" applyFont="1" applyBorder="1" applyAlignment="1">
      <alignment horizontal="center" vertical="center"/>
    </xf>
    <xf numFmtId="0" fontId="4" fillId="0" borderId="63" xfId="2" applyFont="1" applyBorder="1" applyAlignment="1">
      <alignment vertical="center" wrapText="1"/>
    </xf>
    <xf numFmtId="0" fontId="4" fillId="0" borderId="60" xfId="2" applyFont="1" applyBorder="1" applyAlignment="1">
      <alignment horizontal="left" vertical="center"/>
    </xf>
    <xf numFmtId="164" fontId="3" fillId="0" borderId="64" xfId="2" applyNumberFormat="1" applyFont="1" applyBorder="1" applyAlignment="1">
      <alignment vertical="center"/>
    </xf>
    <xf numFmtId="164" fontId="5" fillId="12" borderId="65" xfId="2" applyNumberFormat="1" applyFont="1" applyFill="1" applyBorder="1" applyAlignment="1">
      <alignment horizontal="center" vertical="center"/>
    </xf>
    <xf numFmtId="165" fontId="3" fillId="0" borderId="65" xfId="2" applyNumberFormat="1" applyFont="1" applyBorder="1" applyAlignment="1">
      <alignment vertical="center"/>
    </xf>
    <xf numFmtId="164" fontId="5" fillId="12" borderId="68" xfId="2" applyNumberFormat="1" applyFont="1" applyFill="1" applyBorder="1" applyAlignment="1">
      <alignment horizontal="center" vertical="center"/>
    </xf>
    <xf numFmtId="165" fontId="3" fillId="0" borderId="68" xfId="2" applyNumberFormat="1" applyFont="1" applyBorder="1" applyAlignment="1">
      <alignment vertical="center"/>
    </xf>
    <xf numFmtId="165" fontId="3" fillId="0" borderId="71" xfId="2" applyNumberFormat="1" applyFont="1" applyBorder="1" applyAlignment="1">
      <alignment vertical="center"/>
    </xf>
    <xf numFmtId="164" fontId="3" fillId="0" borderId="72" xfId="2" applyNumberFormat="1" applyFont="1" applyBorder="1" applyAlignment="1">
      <alignment vertical="center"/>
    </xf>
    <xf numFmtId="164" fontId="5" fillId="13" borderId="73" xfId="2" applyNumberFormat="1" applyFont="1" applyFill="1" applyBorder="1" applyAlignment="1">
      <alignment horizontal="center" vertical="center"/>
    </xf>
    <xf numFmtId="164" fontId="5" fillId="13" borderId="74" xfId="2" applyNumberFormat="1" applyFont="1" applyFill="1" applyBorder="1" applyAlignment="1">
      <alignment horizontal="center" vertical="center"/>
    </xf>
    <xf numFmtId="164" fontId="3" fillId="0" borderId="74" xfId="2" applyNumberFormat="1" applyFont="1" applyBorder="1" applyAlignment="1">
      <alignment vertical="center"/>
    </xf>
    <xf numFmtId="1" fontId="3" fillId="0" borderId="74" xfId="2" applyNumberFormat="1" applyFont="1" applyBorder="1" applyAlignment="1">
      <alignment horizontal="center" vertical="center"/>
    </xf>
    <xf numFmtId="165" fontId="3" fillId="0" borderId="74" xfId="2" applyNumberFormat="1" applyFont="1" applyBorder="1" applyAlignment="1">
      <alignment vertical="center"/>
    </xf>
    <xf numFmtId="164" fontId="3" fillId="0" borderId="75" xfId="2" applyNumberFormat="1" applyFont="1" applyBorder="1" applyAlignment="1">
      <alignment vertical="center"/>
    </xf>
    <xf numFmtId="1" fontId="3" fillId="0" borderId="75" xfId="2" applyNumberFormat="1" applyFont="1" applyBorder="1" applyAlignment="1">
      <alignment horizontal="center" vertical="center"/>
    </xf>
    <xf numFmtId="165" fontId="3" fillId="0" borderId="75" xfId="2" applyNumberFormat="1" applyFont="1" applyBorder="1" applyAlignment="1">
      <alignment vertical="center"/>
    </xf>
    <xf numFmtId="165" fontId="3" fillId="0" borderId="76" xfId="2" applyNumberFormat="1" applyFont="1" applyBorder="1" applyAlignment="1">
      <alignment vertical="center"/>
    </xf>
    <xf numFmtId="164" fontId="5" fillId="0" borderId="73" xfId="2" applyNumberFormat="1" applyFont="1" applyBorder="1" applyAlignment="1">
      <alignment vertical="center"/>
    </xf>
    <xf numFmtId="1" fontId="3" fillId="0" borderId="73" xfId="2" applyNumberFormat="1" applyFont="1" applyBorder="1" applyAlignment="1">
      <alignment horizontal="center" vertical="center"/>
    </xf>
    <xf numFmtId="165" fontId="3" fillId="0" borderId="73" xfId="2" applyNumberFormat="1" applyFont="1" applyBorder="1" applyAlignment="1">
      <alignment vertical="center"/>
    </xf>
    <xf numFmtId="165" fontId="5" fillId="0" borderId="73" xfId="2" applyNumberFormat="1" applyFont="1" applyBorder="1" applyAlignment="1">
      <alignment vertical="center"/>
    </xf>
    <xf numFmtId="164" fontId="3" fillId="0" borderId="39" xfId="2" applyNumberFormat="1" applyFont="1" applyBorder="1" applyAlignment="1">
      <alignment vertical="center"/>
    </xf>
    <xf numFmtId="164" fontId="3" fillId="0" borderId="77" xfId="2" applyNumberFormat="1" applyFont="1" applyBorder="1" applyAlignment="1">
      <alignment vertical="center"/>
    </xf>
    <xf numFmtId="0" fontId="3" fillId="0" borderId="58" xfId="2" applyFont="1" applyBorder="1" applyAlignment="1">
      <alignment vertical="center"/>
    </xf>
    <xf numFmtId="164" fontId="3" fillId="0" borderId="0" xfId="2" applyNumberFormat="1" applyFont="1" applyAlignment="1">
      <alignment vertical="center"/>
    </xf>
    <xf numFmtId="164" fontId="3" fillId="0" borderId="0" xfId="2" applyNumberFormat="1" applyFont="1" applyAlignment="1">
      <alignment horizontal="center" vertical="center"/>
    </xf>
    <xf numFmtId="0" fontId="0" fillId="0" borderId="0" xfId="0" applyBorder="1"/>
    <xf numFmtId="0" fontId="0" fillId="0" borderId="85" xfId="0" applyBorder="1"/>
    <xf numFmtId="0" fontId="0" fillId="0" borderId="86" xfId="0" applyBorder="1"/>
    <xf numFmtId="0" fontId="0" fillId="0" borderId="87" xfId="0" applyBorder="1"/>
    <xf numFmtId="0" fontId="0" fillId="0" borderId="33" xfId="0" applyBorder="1"/>
    <xf numFmtId="0" fontId="0" fillId="0" borderId="88" xfId="0" applyBorder="1"/>
    <xf numFmtId="0" fontId="0" fillId="15" borderId="83" xfId="0" applyFill="1" applyBorder="1"/>
    <xf numFmtId="0" fontId="0" fillId="15" borderId="32" xfId="0" applyFill="1" applyBorder="1"/>
    <xf numFmtId="0" fontId="0" fillId="15" borderId="84" xfId="0" applyFill="1" applyBorder="1"/>
    <xf numFmtId="0" fontId="0" fillId="15" borderId="85" xfId="0" applyFill="1" applyBorder="1"/>
    <xf numFmtId="0" fontId="0" fillId="15" borderId="0" xfId="0" applyFill="1" applyBorder="1"/>
    <xf numFmtId="0" fontId="0" fillId="15" borderId="86" xfId="0" applyFill="1" applyBorder="1"/>
    <xf numFmtId="0" fontId="2" fillId="15" borderId="0" xfId="0" applyFont="1" applyFill="1" applyBorder="1"/>
    <xf numFmtId="0" fontId="2" fillId="15" borderId="85" xfId="0" applyFont="1" applyFill="1" applyBorder="1"/>
    <xf numFmtId="0" fontId="2" fillId="15" borderId="96" xfId="0" applyFont="1" applyFill="1" applyBorder="1"/>
    <xf numFmtId="0" fontId="2" fillId="15" borderId="81" xfId="0" applyFont="1" applyFill="1" applyBorder="1"/>
    <xf numFmtId="0" fontId="2" fillId="15" borderId="80" xfId="0" applyFont="1" applyFill="1" applyBorder="1" applyAlignment="1">
      <alignment horizontal="center"/>
    </xf>
    <xf numFmtId="14" fontId="0" fillId="15" borderId="96" xfId="0" applyNumberFormat="1" applyFill="1" applyBorder="1"/>
    <xf numFmtId="0" fontId="0" fillId="15" borderId="78" xfId="0" applyFill="1" applyBorder="1" applyAlignment="1">
      <alignment horizontal="center"/>
    </xf>
    <xf numFmtId="0" fontId="0" fillId="15" borderId="82" xfId="0" applyFill="1" applyBorder="1" applyAlignment="1">
      <alignment horizontal="center"/>
    </xf>
    <xf numFmtId="43" fontId="0" fillId="15" borderId="82" xfId="1" applyFont="1" applyFill="1" applyBorder="1" applyAlignment="1">
      <alignment horizontal="center"/>
    </xf>
    <xf numFmtId="43" fontId="0" fillId="15" borderId="82" xfId="1" applyFont="1" applyFill="1" applyBorder="1"/>
    <xf numFmtId="43" fontId="0" fillId="15" borderId="78" xfId="1" applyFont="1" applyFill="1" applyBorder="1" applyAlignment="1">
      <alignment horizontal="center"/>
    </xf>
    <xf numFmtId="43" fontId="0" fillId="15" borderId="78" xfId="1" applyFont="1" applyFill="1" applyBorder="1"/>
    <xf numFmtId="0" fontId="0" fillId="15" borderId="79" xfId="0" applyFill="1" applyBorder="1" applyAlignment="1">
      <alignment horizontal="center"/>
    </xf>
    <xf numFmtId="43" fontId="0" fillId="15" borderId="79" xfId="1" applyFont="1" applyFill="1" applyBorder="1" applyAlignment="1">
      <alignment horizontal="center"/>
    </xf>
    <xf numFmtId="43" fontId="0" fillId="15" borderId="78" xfId="1" applyFont="1" applyFill="1" applyBorder="1" applyAlignment="1"/>
    <xf numFmtId="43" fontId="0" fillId="15" borderId="81" xfId="1" applyFont="1" applyFill="1" applyBorder="1" applyAlignment="1">
      <alignment horizontal="center"/>
    </xf>
    <xf numFmtId="0" fontId="0" fillId="15" borderId="80" xfId="0" applyFill="1" applyBorder="1" applyAlignment="1">
      <alignment horizontal="center"/>
    </xf>
    <xf numFmtId="43" fontId="0" fillId="15" borderId="80" xfId="1" applyFont="1" applyFill="1" applyBorder="1" applyAlignment="1">
      <alignment horizontal="center"/>
    </xf>
    <xf numFmtId="43" fontId="0" fillId="15" borderId="98" xfId="1" applyFont="1" applyFill="1" applyBorder="1" applyAlignment="1"/>
    <xf numFmtId="43" fontId="0" fillId="15" borderId="79" xfId="1" applyFont="1" applyFill="1" applyBorder="1"/>
    <xf numFmtId="0" fontId="0" fillId="15" borderId="99" xfId="0" applyFill="1" applyBorder="1" applyAlignment="1">
      <alignment horizontal="center"/>
    </xf>
    <xf numFmtId="0" fontId="0" fillId="15" borderId="100" xfId="0" applyFill="1" applyBorder="1" applyAlignment="1">
      <alignment horizontal="center"/>
    </xf>
    <xf numFmtId="43" fontId="0" fillId="15" borderId="100" xfId="1" applyFont="1" applyFill="1" applyBorder="1" applyAlignment="1">
      <alignment horizontal="center"/>
    </xf>
    <xf numFmtId="0" fontId="0" fillId="15" borderId="101" xfId="0" applyFill="1" applyBorder="1" applyAlignment="1">
      <alignment horizontal="center"/>
    </xf>
    <xf numFmtId="43" fontId="0" fillId="14" borderId="80" xfId="1" applyFont="1" applyFill="1" applyBorder="1" applyAlignment="1">
      <alignment horizontal="center"/>
    </xf>
    <xf numFmtId="43" fontId="0" fillId="14" borderId="80" xfId="1" applyFont="1" applyFill="1" applyBorder="1"/>
    <xf numFmtId="0" fontId="0" fillId="0" borderId="83" xfId="0" applyBorder="1"/>
    <xf numFmtId="0" fontId="0" fillId="0" borderId="32" xfId="0" applyBorder="1"/>
    <xf numFmtId="0" fontId="0" fillId="0" borderId="84" xfId="0" applyBorder="1"/>
    <xf numFmtId="0" fontId="2" fillId="15" borderId="96" xfId="0" applyFont="1" applyFill="1" applyBorder="1" applyAlignment="1">
      <alignment horizontal="center"/>
    </xf>
    <xf numFmtId="0" fontId="2" fillId="15" borderId="78" xfId="0" applyFont="1" applyFill="1" applyBorder="1" applyAlignment="1">
      <alignment horizontal="center"/>
    </xf>
    <xf numFmtId="43" fontId="0" fillId="15" borderId="78" xfId="0" applyNumberFormat="1" applyFill="1" applyBorder="1" applyAlignment="1">
      <alignment horizontal="center"/>
    </xf>
    <xf numFmtId="43" fontId="0" fillId="15" borderId="79" xfId="0" applyNumberFormat="1" applyFill="1" applyBorder="1" applyAlignment="1">
      <alignment horizontal="center"/>
    </xf>
    <xf numFmtId="43" fontId="0" fillId="15" borderId="101" xfId="0" applyNumberFormat="1" applyFill="1" applyBorder="1" applyAlignment="1">
      <alignment horizontal="center"/>
    </xf>
    <xf numFmtId="0" fontId="0" fillId="15" borderId="81" xfId="0" applyFill="1" applyBorder="1" applyAlignment="1">
      <alignment horizontal="center"/>
    </xf>
    <xf numFmtId="43" fontId="0" fillId="15" borderId="99" xfId="1" applyFont="1" applyFill="1" applyBorder="1" applyAlignment="1">
      <alignment horizontal="center"/>
    </xf>
    <xf numFmtId="43" fontId="0" fillId="15" borderId="99" xfId="0" applyNumberFormat="1" applyFill="1" applyBorder="1" applyAlignment="1">
      <alignment horizontal="center"/>
    </xf>
    <xf numFmtId="43" fontId="0" fillId="15" borderId="100" xfId="0" applyNumberFormat="1" applyFill="1" applyBorder="1" applyAlignment="1">
      <alignment horizontal="center"/>
    </xf>
    <xf numFmtId="43" fontId="0" fillId="15" borderId="0" xfId="0" applyNumberFormat="1" applyFill="1" applyBorder="1"/>
    <xf numFmtId="43" fontId="0" fillId="14" borderId="80" xfId="0" applyNumberFormat="1" applyFill="1" applyBorder="1" applyAlignment="1">
      <alignment horizontal="center"/>
    </xf>
    <xf numFmtId="0" fontId="0" fillId="14" borderId="80" xfId="0" applyFill="1" applyBorder="1" applyAlignment="1">
      <alignment horizontal="center"/>
    </xf>
    <xf numFmtId="43" fontId="0" fillId="14" borderId="101" xfId="0" applyNumberFormat="1" applyFill="1" applyBorder="1" applyAlignment="1">
      <alignment horizontal="center"/>
    </xf>
    <xf numFmtId="43" fontId="0" fillId="14" borderId="78" xfId="0" applyNumberFormat="1" applyFill="1" applyBorder="1" applyAlignment="1">
      <alignment horizontal="center"/>
    </xf>
    <xf numFmtId="165" fontId="3" fillId="0" borderId="2" xfId="2" applyNumberFormat="1" applyFont="1" applyBorder="1" applyAlignment="1">
      <alignment vertical="center"/>
    </xf>
    <xf numFmtId="166" fontId="3" fillId="0" borderId="2" xfId="2" applyNumberFormat="1" applyFont="1" applyBorder="1" applyAlignment="1">
      <alignment vertical="center"/>
    </xf>
    <xf numFmtId="166" fontId="3" fillId="0" borderId="0" xfId="2" applyNumberFormat="1" applyFont="1" applyBorder="1" applyAlignment="1">
      <alignment vertical="center"/>
    </xf>
    <xf numFmtId="165" fontId="5" fillId="0" borderId="0" xfId="2" applyNumberFormat="1" applyFont="1" applyBorder="1" applyAlignment="1">
      <alignment vertical="center"/>
    </xf>
    <xf numFmtId="166" fontId="5" fillId="0" borderId="0" xfId="2" applyNumberFormat="1" applyFont="1" applyBorder="1" applyAlignment="1">
      <alignment vertical="center"/>
    </xf>
    <xf numFmtId="165" fontId="6" fillId="0" borderId="0" xfId="2" applyNumberFormat="1" applyFont="1" applyBorder="1" applyAlignment="1">
      <alignment vertical="center"/>
    </xf>
    <xf numFmtId="165" fontId="3" fillId="0" borderId="39" xfId="2" applyNumberFormat="1" applyFont="1" applyBorder="1" applyAlignment="1">
      <alignment vertical="center"/>
    </xf>
    <xf numFmtId="166" fontId="3" fillId="0" borderId="39" xfId="2" applyNumberFormat="1" applyFont="1" applyBorder="1" applyAlignment="1">
      <alignment vertical="center"/>
    </xf>
    <xf numFmtId="0" fontId="9" fillId="0" borderId="0" xfId="10"/>
    <xf numFmtId="0" fontId="13" fillId="0" borderId="0" xfId="10" applyFont="1"/>
    <xf numFmtId="0" fontId="8" fillId="0" borderId="0" xfId="10" applyFont="1"/>
    <xf numFmtId="0" fontId="14" fillId="0" borderId="0" xfId="10" applyFont="1"/>
    <xf numFmtId="0" fontId="13" fillId="0" borderId="0" xfId="10" applyFont="1" applyAlignment="1">
      <alignment horizontal="center"/>
    </xf>
    <xf numFmtId="0" fontId="8" fillId="0" borderId="0" xfId="10" applyFont="1" applyAlignment="1">
      <alignment horizontal="center"/>
    </xf>
    <xf numFmtId="0" fontId="9" fillId="0" borderId="0" xfId="10" applyAlignment="1">
      <alignment horizontal="center"/>
    </xf>
    <xf numFmtId="0" fontId="14" fillId="0" borderId="0" xfId="10" applyFont="1" applyAlignment="1">
      <alignment horizontal="center"/>
    </xf>
    <xf numFmtId="0" fontId="13" fillId="0" borderId="97" xfId="10" applyFont="1" applyBorder="1" applyAlignment="1">
      <alignment horizontal="center" vertical="center" wrapText="1"/>
    </xf>
    <xf numFmtId="0" fontId="9" fillId="0" borderId="33" xfId="10" applyBorder="1"/>
    <xf numFmtId="0" fontId="13" fillId="0" borderId="33" xfId="10" applyFont="1" applyBorder="1" applyAlignment="1">
      <alignment horizontal="center"/>
    </xf>
    <xf numFmtId="0" fontId="8" fillId="0" borderId="33" xfId="10" applyFont="1" applyBorder="1"/>
    <xf numFmtId="0" fontId="9" fillId="0" borderId="33" xfId="10" applyBorder="1" applyAlignment="1">
      <alignment horizontal="center"/>
    </xf>
    <xf numFmtId="0" fontId="14" fillId="0" borderId="33" xfId="10" applyFont="1" applyBorder="1"/>
    <xf numFmtId="0" fontId="9" fillId="0" borderId="0" xfId="10" applyBorder="1"/>
    <xf numFmtId="0" fontId="13" fillId="0" borderId="0" xfId="10" applyFont="1" applyBorder="1" applyAlignment="1">
      <alignment horizontal="center"/>
    </xf>
    <xf numFmtId="0" fontId="8" fillId="0" borderId="0" xfId="10" applyFont="1" applyBorder="1"/>
    <xf numFmtId="0" fontId="9" fillId="0" borderId="0" xfId="10" applyBorder="1" applyAlignment="1">
      <alignment horizontal="center"/>
    </xf>
    <xf numFmtId="0" fontId="14" fillId="0" borderId="0" xfId="10" applyFont="1" applyBorder="1"/>
    <xf numFmtId="0" fontId="13" fillId="0" borderId="0" xfId="10" applyFont="1" applyAlignment="1"/>
    <xf numFmtId="0" fontId="13" fillId="0" borderId="0" xfId="10" applyFont="1" applyAlignment="1">
      <alignment horizontal="center" vertical="center" wrapText="1"/>
    </xf>
    <xf numFmtId="0" fontId="9" fillId="0" borderId="0" xfId="10" applyAlignment="1">
      <alignment horizontal="center" vertical="center" wrapText="1"/>
    </xf>
    <xf numFmtId="0" fontId="14" fillId="0" borderId="0" xfId="10" applyFont="1" applyAlignment="1">
      <alignment horizontal="center" vertical="center" wrapText="1"/>
    </xf>
    <xf numFmtId="0" fontId="15" fillId="0" borderId="0" xfId="19" applyFont="1"/>
    <xf numFmtId="0" fontId="7" fillId="0" borderId="0" xfId="19"/>
    <xf numFmtId="0" fontId="7" fillId="15" borderId="85" xfId="19" applyFill="1" applyBorder="1" applyAlignment="1">
      <alignment horizontal="left" vertical="center"/>
    </xf>
    <xf numFmtId="0" fontId="7" fillId="15" borderId="0" xfId="19" applyFill="1" applyBorder="1" applyAlignment="1">
      <alignment horizontal="left" vertical="center"/>
    </xf>
    <xf numFmtId="0" fontId="7" fillId="15" borderId="86" xfId="19" applyFill="1" applyBorder="1" applyAlignment="1">
      <alignment horizontal="left" vertical="center"/>
    </xf>
    <xf numFmtId="0" fontId="18" fillId="15" borderId="83" xfId="19" applyFont="1" applyFill="1" applyBorder="1"/>
    <xf numFmtId="0" fontId="7" fillId="15" borderId="32" xfId="19" applyFill="1" applyBorder="1"/>
    <xf numFmtId="0" fontId="7" fillId="15" borderId="84" xfId="19" applyFill="1" applyBorder="1"/>
    <xf numFmtId="0" fontId="16" fillId="15" borderId="85" xfId="19" applyFont="1" applyFill="1" applyBorder="1" applyAlignment="1">
      <alignment horizontal="left" vertical="center" indent="1"/>
    </xf>
    <xf numFmtId="0" fontId="7" fillId="15" borderId="0" xfId="19" applyFill="1" applyBorder="1"/>
    <xf numFmtId="0" fontId="7" fillId="15" borderId="86" xfId="19" applyFill="1" applyBorder="1"/>
    <xf numFmtId="0" fontId="16" fillId="15" borderId="87" xfId="19" applyFont="1" applyFill="1" applyBorder="1" applyAlignment="1">
      <alignment horizontal="left" vertical="center" indent="1"/>
    </xf>
    <xf numFmtId="0" fontId="7" fillId="15" borderId="33" xfId="19" applyFill="1" applyBorder="1"/>
    <xf numFmtId="0" fontId="7" fillId="15" borderId="88" xfId="19" applyFill="1" applyBorder="1"/>
    <xf numFmtId="0" fontId="16" fillId="0" borderId="0" xfId="19" applyFont="1" applyAlignment="1">
      <alignment horizontal="left" vertical="center" indent="1"/>
    </xf>
    <xf numFmtId="0" fontId="18" fillId="0" borderId="0" xfId="19" applyFont="1"/>
    <xf numFmtId="3" fontId="7" fillId="0" borderId="0" xfId="19" applyNumberFormat="1"/>
    <xf numFmtId="44" fontId="0" fillId="0" borderId="0" xfId="20" applyFont="1"/>
    <xf numFmtId="44" fontId="18" fillId="0" borderId="0" xfId="19" applyNumberFormat="1" applyFont="1"/>
    <xf numFmtId="44" fontId="7" fillId="0" borderId="0" xfId="19" applyNumberFormat="1"/>
    <xf numFmtId="0" fontId="19" fillId="0" borderId="0" xfId="19" applyFont="1"/>
    <xf numFmtId="44" fontId="7" fillId="0" borderId="78" xfId="19" applyNumberFormat="1" applyBorder="1"/>
    <xf numFmtId="9" fontId="0" fillId="0" borderId="0" xfId="21" applyFont="1"/>
    <xf numFmtId="44" fontId="20" fillId="0" borderId="0" xfId="19" applyNumberFormat="1" applyFont="1"/>
    <xf numFmtId="44" fontId="18" fillId="0" borderId="78" xfId="19" applyNumberFormat="1" applyFont="1" applyBorder="1"/>
    <xf numFmtId="0" fontId="7" fillId="0" borderId="0" xfId="19" applyBorder="1"/>
    <xf numFmtId="44" fontId="7" fillId="0" borderId="0" xfId="19" applyNumberFormat="1" applyBorder="1"/>
    <xf numFmtId="0" fontId="7" fillId="0" borderId="0" xfId="19" applyAlignment="1">
      <alignment wrapText="1"/>
    </xf>
    <xf numFmtId="0" fontId="7" fillId="0" borderId="0" xfId="19" applyAlignment="1">
      <alignment horizontal="right"/>
    </xf>
    <xf numFmtId="0" fontId="23" fillId="0" borderId="0" xfId="19" applyFont="1"/>
    <xf numFmtId="0" fontId="24" fillId="0" borderId="0" xfId="19" applyFont="1" applyAlignment="1">
      <alignment horizontal="center"/>
    </xf>
    <xf numFmtId="0" fontId="7" fillId="0" borderId="0" xfId="19" applyFont="1"/>
    <xf numFmtId="43" fontId="23" fillId="0" borderId="0" xfId="19" applyNumberFormat="1" applyFont="1"/>
    <xf numFmtId="0" fontId="25" fillId="0" borderId="0" xfId="19" applyFont="1" applyAlignment="1">
      <alignment horizontal="right" vertical="center"/>
    </xf>
    <xf numFmtId="43" fontId="23" fillId="0" borderId="14" xfId="19" applyNumberFormat="1" applyFont="1" applyBorder="1"/>
    <xf numFmtId="1" fontId="24" fillId="0" borderId="0" xfId="19" applyNumberFormat="1" applyFont="1" applyAlignment="1">
      <alignment horizontal="center"/>
    </xf>
    <xf numFmtId="0" fontId="21" fillId="0" borderId="0" xfId="19" applyFont="1"/>
    <xf numFmtId="43" fontId="21" fillId="0" borderId="0" xfId="19" applyNumberFormat="1" applyFont="1"/>
    <xf numFmtId="0" fontId="7" fillId="0" borderId="0" xfId="19" applyFont="1" applyAlignment="1">
      <alignment horizontal="left" indent="1"/>
    </xf>
    <xf numFmtId="43" fontId="23" fillId="0" borderId="0" xfId="20" applyNumberFormat="1" applyFont="1"/>
    <xf numFmtId="0" fontId="7" fillId="0" borderId="14" xfId="19" applyBorder="1"/>
    <xf numFmtId="0" fontId="26" fillId="0" borderId="0" xfId="19" applyFont="1"/>
    <xf numFmtId="0" fontId="27" fillId="0" borderId="0" xfId="19" applyFont="1"/>
    <xf numFmtId="43" fontId="28" fillId="0" borderId="0" xfId="19" applyNumberFormat="1" applyFont="1"/>
    <xf numFmtId="0" fontId="24" fillId="0" borderId="0" xfId="19" applyFont="1"/>
    <xf numFmtId="0" fontId="3" fillId="0" borderId="0" xfId="19" applyFont="1"/>
    <xf numFmtId="44" fontId="0" fillId="0" borderId="14" xfId="20" applyFont="1" applyBorder="1"/>
    <xf numFmtId="44" fontId="2" fillId="0" borderId="0" xfId="20" applyFont="1"/>
    <xf numFmtId="171" fontId="23" fillId="0" borderId="0" xfId="19" applyNumberFormat="1" applyFont="1"/>
    <xf numFmtId="171" fontId="23" fillId="0" borderId="14" xfId="19" applyNumberFormat="1" applyFont="1" applyBorder="1"/>
    <xf numFmtId="171" fontId="21" fillId="0" borderId="0" xfId="19" applyNumberFormat="1" applyFont="1"/>
    <xf numFmtId="3" fontId="18" fillId="0" borderId="0" xfId="20" applyNumberFormat="1" applyFont="1"/>
    <xf numFmtId="44" fontId="18" fillId="0" borderId="14" xfId="20" applyFont="1" applyBorder="1"/>
    <xf numFmtId="0" fontId="7" fillId="0" borderId="0" xfId="19" applyFont="1" applyAlignment="1">
      <alignment wrapText="1"/>
    </xf>
    <xf numFmtId="3" fontId="7" fillId="0" borderId="14" xfId="19" applyNumberFormat="1" applyBorder="1"/>
    <xf numFmtId="44" fontId="18" fillId="16" borderId="0" xfId="19" applyNumberFormat="1" applyFont="1" applyFill="1"/>
    <xf numFmtId="43" fontId="23" fillId="0" borderId="0" xfId="19" applyNumberFormat="1" applyFont="1" applyAlignment="1">
      <alignment vertical="center"/>
    </xf>
    <xf numFmtId="1" fontId="24" fillId="0" borderId="0" xfId="19" applyNumberFormat="1" applyFont="1" applyAlignment="1">
      <alignment horizontal="center" vertical="center"/>
    </xf>
    <xf numFmtId="43" fontId="29" fillId="0" borderId="0" xfId="19" applyNumberFormat="1" applyFont="1"/>
    <xf numFmtId="0" fontId="7" fillId="0" borderId="0" xfId="19" applyAlignment="1">
      <alignment horizontal="center"/>
    </xf>
    <xf numFmtId="43" fontId="7" fillId="0" borderId="0" xfId="1" applyFont="1"/>
    <xf numFmtId="6" fontId="7" fillId="0" borderId="0" xfId="19" applyNumberFormat="1"/>
    <xf numFmtId="0" fontId="18" fillId="15" borderId="32" xfId="19" applyFont="1" applyFill="1" applyBorder="1"/>
    <xf numFmtId="0" fontId="7" fillId="15" borderId="85" xfId="19" applyFill="1" applyBorder="1"/>
    <xf numFmtId="44" fontId="0" fillId="0" borderId="86" xfId="20" applyFont="1" applyFill="1" applyBorder="1" applyAlignment="1">
      <alignment horizontal="right"/>
    </xf>
    <xf numFmtId="44" fontId="0" fillId="15" borderId="103" xfId="20" applyFont="1" applyFill="1" applyBorder="1" applyAlignment="1">
      <alignment horizontal="right"/>
    </xf>
    <xf numFmtId="0" fontId="18" fillId="15" borderId="0" xfId="19" applyFont="1" applyFill="1" applyBorder="1"/>
    <xf numFmtId="0" fontId="18" fillId="15" borderId="33" xfId="19" applyFont="1" applyFill="1" applyBorder="1"/>
    <xf numFmtId="0" fontId="7" fillId="15" borderId="83" xfId="19" applyFill="1" applyBorder="1"/>
    <xf numFmtId="0" fontId="7" fillId="15" borderId="85" xfId="19" applyFill="1" applyBorder="1" applyAlignment="1">
      <alignment horizontal="left" wrapText="1"/>
    </xf>
    <xf numFmtId="0" fontId="7" fillId="15" borderId="0" xfId="19" applyFill="1" applyBorder="1" applyAlignment="1">
      <alignment horizontal="left" wrapText="1"/>
    </xf>
    <xf numFmtId="0" fontId="7" fillId="15" borderId="86" xfId="19" applyFill="1" applyBorder="1" applyAlignment="1">
      <alignment horizontal="left" wrapText="1"/>
    </xf>
    <xf numFmtId="0" fontId="7" fillId="15" borderId="0" xfId="19" applyFill="1" applyBorder="1" applyAlignment="1"/>
    <xf numFmtId="0" fontId="7" fillId="15" borderId="0" xfId="19" applyFill="1" applyBorder="1" applyAlignment="1">
      <alignment wrapText="1"/>
    </xf>
    <xf numFmtId="0" fontId="7" fillId="15" borderId="86" xfId="19" applyFill="1" applyBorder="1" applyAlignment="1">
      <alignment wrapText="1"/>
    </xf>
    <xf numFmtId="0" fontId="7" fillId="15" borderId="0" xfId="19" applyFill="1" applyBorder="1" applyAlignment="1">
      <alignment horizontal="left"/>
    </xf>
    <xf numFmtId="0" fontId="18" fillId="15" borderId="85" xfId="19" applyFont="1" applyFill="1" applyBorder="1"/>
    <xf numFmtId="44" fontId="0" fillId="15" borderId="0" xfId="20" applyFont="1" applyFill="1" applyBorder="1"/>
    <xf numFmtId="0" fontId="7" fillId="15" borderId="85" xfId="19" applyFill="1" applyBorder="1" applyAlignment="1">
      <alignment horizontal="right"/>
    </xf>
    <xf numFmtId="44" fontId="0" fillId="15" borderId="14" xfId="20" applyFont="1" applyFill="1" applyBorder="1"/>
    <xf numFmtId="44" fontId="18" fillId="15" borderId="0" xfId="19" applyNumberFormat="1" applyFont="1" applyFill="1" applyBorder="1"/>
    <xf numFmtId="0" fontId="18" fillId="15" borderId="0" xfId="19" applyFont="1" applyFill="1" applyBorder="1" applyAlignment="1">
      <alignment horizontal="left"/>
    </xf>
    <xf numFmtId="0" fontId="18" fillId="15" borderId="0" xfId="19" applyFont="1" applyFill="1"/>
    <xf numFmtId="44" fontId="2" fillId="15" borderId="0" xfId="20" applyFont="1" applyFill="1" applyBorder="1" applyAlignment="1">
      <alignment horizontal="left" wrapText="1"/>
    </xf>
    <xf numFmtId="0" fontId="7" fillId="15" borderId="0" xfId="19" applyFill="1"/>
    <xf numFmtId="44" fontId="0" fillId="15" borderId="0" xfId="20" applyFont="1" applyFill="1" applyBorder="1" applyAlignment="1">
      <alignment horizontal="left" wrapText="1"/>
    </xf>
    <xf numFmtId="0" fontId="30" fillId="15" borderId="85" xfId="19" applyFont="1" applyFill="1" applyBorder="1" applyAlignment="1">
      <alignment horizontal="right" wrapText="1"/>
    </xf>
    <xf numFmtId="44" fontId="0" fillId="15" borderId="14" xfId="20" applyFont="1" applyFill="1" applyBorder="1" applyAlignment="1">
      <alignment horizontal="center" wrapText="1"/>
    </xf>
    <xf numFmtId="0" fontId="30" fillId="15" borderId="0" xfId="19" applyFont="1" applyFill="1" applyAlignment="1">
      <alignment horizontal="right"/>
    </xf>
    <xf numFmtId="44" fontId="18" fillId="15" borderId="0" xfId="19" applyNumberFormat="1" applyFont="1" applyFill="1" applyBorder="1" applyAlignment="1">
      <alignment horizontal="left" wrapText="1"/>
    </xf>
    <xf numFmtId="0" fontId="7" fillId="15" borderId="0" xfId="19" applyFont="1" applyFill="1" applyBorder="1" applyAlignment="1">
      <alignment horizontal="left" wrapText="1"/>
    </xf>
    <xf numFmtId="172" fontId="7" fillId="15" borderId="0" xfId="19" applyNumberFormat="1" applyFill="1" applyBorder="1" applyAlignment="1">
      <alignment horizontal="left" wrapText="1"/>
    </xf>
    <xf numFmtId="0" fontId="7" fillId="15" borderId="87" xfId="19" applyFill="1" applyBorder="1" applyAlignment="1"/>
    <xf numFmtId="0" fontId="7" fillId="15" borderId="33" xfId="19" applyFill="1" applyBorder="1" applyAlignment="1">
      <alignment wrapText="1"/>
    </xf>
    <xf numFmtId="0" fontId="7" fillId="15" borderId="88" xfId="19" applyFill="1" applyBorder="1" applyAlignment="1">
      <alignment wrapText="1"/>
    </xf>
    <xf numFmtId="0" fontId="7" fillId="14" borderId="78" xfId="19" applyFill="1" applyBorder="1"/>
    <xf numFmtId="44" fontId="7" fillId="14" borderId="78" xfId="19" applyNumberFormat="1" applyFill="1" applyBorder="1"/>
    <xf numFmtId="44" fontId="18" fillId="14" borderId="78" xfId="19" applyNumberFormat="1" applyFont="1" applyFill="1" applyBorder="1"/>
    <xf numFmtId="9" fontId="7" fillId="14" borderId="0" xfId="18" applyFont="1" applyFill="1"/>
    <xf numFmtId="0" fontId="7" fillId="17" borderId="78" xfId="19" applyFill="1" applyBorder="1"/>
    <xf numFmtId="44" fontId="7" fillId="17" borderId="78" xfId="19" applyNumberFormat="1" applyFill="1" applyBorder="1"/>
    <xf numFmtId="44" fontId="18" fillId="17" borderId="78" xfId="19" applyNumberFormat="1" applyFont="1" applyFill="1" applyBorder="1"/>
    <xf numFmtId="0" fontId="18" fillId="17" borderId="78" xfId="19" applyFont="1" applyFill="1" applyBorder="1"/>
    <xf numFmtId="0" fontId="18" fillId="0" borderId="0" xfId="19" applyFont="1" applyAlignment="1">
      <alignment horizontal="center" vertical="center"/>
    </xf>
    <xf numFmtId="0" fontId="7" fillId="14" borderId="0" xfId="19" applyFont="1" applyFill="1"/>
    <xf numFmtId="0" fontId="7" fillId="14" borderId="14" xfId="19" applyFont="1" applyFill="1" applyBorder="1" applyAlignment="1">
      <alignment horizontal="left" wrapText="1"/>
    </xf>
    <xf numFmtId="0" fontId="7" fillId="14" borderId="0" xfId="19" applyFont="1" applyFill="1" applyAlignment="1">
      <alignment wrapText="1"/>
    </xf>
    <xf numFmtId="0" fontId="18" fillId="14" borderId="0" xfId="19" applyFont="1" applyFill="1"/>
    <xf numFmtId="0" fontId="18" fillId="14" borderId="0" xfId="19" applyFont="1" applyFill="1" applyBorder="1"/>
    <xf numFmtId="0" fontId="7" fillId="14" borderId="0" xfId="19" applyFill="1" applyBorder="1" applyAlignment="1">
      <alignment wrapText="1"/>
    </xf>
    <xf numFmtId="0" fontId="18" fillId="14" borderId="0" xfId="19" applyFont="1" applyFill="1" applyBorder="1" applyAlignment="1">
      <alignment horizontal="left"/>
    </xf>
    <xf numFmtId="0" fontId="7" fillId="14" borderId="0" xfId="19" applyFill="1" applyBorder="1" applyAlignment="1">
      <alignment horizontal="left" wrapText="1"/>
    </xf>
    <xf numFmtId="0" fontId="18" fillId="14" borderId="0" xfId="19" applyFont="1" applyFill="1" applyBorder="1" applyAlignment="1">
      <alignment horizontal="left" wrapText="1"/>
    </xf>
    <xf numFmtId="0" fontId="7" fillId="14" borderId="0" xfId="19" applyFill="1" applyBorder="1"/>
    <xf numFmtId="0" fontId="8" fillId="0" borderId="0" xfId="9"/>
    <xf numFmtId="0" fontId="13" fillId="0" borderId="0" xfId="9" applyFont="1"/>
    <xf numFmtId="0" fontId="8" fillId="0" borderId="0" xfId="9" applyFont="1"/>
    <xf numFmtId="0" fontId="13" fillId="0" borderId="78" xfId="9" applyFont="1" applyBorder="1" applyAlignment="1">
      <alignment horizontal="center"/>
    </xf>
    <xf numFmtId="0" fontId="13" fillId="0" borderId="101" xfId="9" applyFont="1" applyBorder="1" applyAlignment="1">
      <alignment horizontal="center"/>
    </xf>
    <xf numFmtId="0" fontId="8" fillId="0" borderId="100" xfId="9" applyBorder="1"/>
    <xf numFmtId="0" fontId="8" fillId="0" borderId="105" xfId="9" applyBorder="1"/>
    <xf numFmtId="0" fontId="13" fillId="0" borderId="100" xfId="9" applyFont="1" applyBorder="1" applyAlignment="1">
      <alignment horizontal="center"/>
    </xf>
    <xf numFmtId="0" fontId="8" fillId="0" borderId="78" xfId="9" applyBorder="1" applyAlignment="1">
      <alignment horizontal="center"/>
    </xf>
    <xf numFmtId="44" fontId="8" fillId="0" borderId="78" xfId="9" applyNumberFormat="1" applyBorder="1"/>
    <xf numFmtId="2" fontId="8" fillId="0" borderId="78" xfId="9" applyNumberFormat="1" applyBorder="1"/>
    <xf numFmtId="43" fontId="8" fillId="0" borderId="78" xfId="9" applyNumberFormat="1" applyBorder="1"/>
    <xf numFmtId="0" fontId="13" fillId="0" borderId="82" xfId="9" applyFont="1" applyBorder="1" applyAlignment="1">
      <alignment horizontal="center"/>
    </xf>
    <xf numFmtId="0" fontId="13" fillId="0" borderId="106" xfId="9" applyFont="1" applyBorder="1"/>
    <xf numFmtId="0" fontId="8" fillId="0" borderId="78" xfId="9" applyFill="1" applyBorder="1" applyAlignment="1">
      <alignment horizontal="center"/>
    </xf>
    <xf numFmtId="44" fontId="8" fillId="0" borderId="78" xfId="9" applyNumberFormat="1" applyFont="1" applyBorder="1"/>
    <xf numFmtId="44" fontId="13" fillId="0" borderId="107" xfId="9" applyNumberFormat="1" applyFont="1" applyBorder="1"/>
    <xf numFmtId="44" fontId="8" fillId="0" borderId="0" xfId="9" applyNumberFormat="1"/>
    <xf numFmtId="44" fontId="13" fillId="0" borderId="78" xfId="9" applyNumberFormat="1" applyFont="1" applyBorder="1"/>
    <xf numFmtId="0" fontId="13" fillId="0" borderId="82" xfId="9" applyFont="1" applyBorder="1"/>
    <xf numFmtId="0" fontId="13" fillId="0" borderId="82" xfId="9" applyFont="1" applyFill="1" applyBorder="1" applyAlignment="1">
      <alignment horizontal="center"/>
    </xf>
    <xf numFmtId="44" fontId="13" fillId="0" borderId="82" xfId="9" applyNumberFormat="1" applyFont="1" applyBorder="1"/>
    <xf numFmtId="0" fontId="13" fillId="0" borderId="0" xfId="9" applyFont="1" applyAlignment="1">
      <alignment horizontal="center"/>
    </xf>
    <xf numFmtId="0" fontId="13" fillId="14" borderId="0" xfId="9" applyFont="1" applyFill="1"/>
    <xf numFmtId="0" fontId="8" fillId="14" borderId="0" xfId="9" applyFill="1"/>
    <xf numFmtId="0" fontId="13" fillId="0" borderId="95" xfId="9" applyFont="1" applyBorder="1" applyAlignment="1">
      <alignment horizontal="center"/>
    </xf>
    <xf numFmtId="0" fontId="13" fillId="0" borderId="84" xfId="9" applyFont="1" applyBorder="1" applyAlignment="1">
      <alignment horizontal="center"/>
    </xf>
    <xf numFmtId="0" fontId="13" fillId="0" borderId="95" xfId="9" applyFont="1" applyBorder="1"/>
    <xf numFmtId="0" fontId="8" fillId="0" borderId="95" xfId="9" applyBorder="1"/>
    <xf numFmtId="0" fontId="8" fillId="0" borderId="84" xfId="9" applyBorder="1"/>
    <xf numFmtId="0" fontId="13" fillId="0" borderId="102" xfId="9" applyFont="1" applyBorder="1"/>
    <xf numFmtId="0" fontId="8" fillId="0" borderId="102" xfId="9" applyBorder="1"/>
    <xf numFmtId="43" fontId="13" fillId="0" borderId="86" xfId="5" applyFont="1" applyBorder="1"/>
    <xf numFmtId="0" fontId="8" fillId="0" borderId="86" xfId="9" applyBorder="1"/>
    <xf numFmtId="0" fontId="13" fillId="0" borderId="97" xfId="9" applyFont="1" applyBorder="1"/>
    <xf numFmtId="0" fontId="8" fillId="0" borderId="97" xfId="9" applyBorder="1"/>
    <xf numFmtId="0" fontId="8" fillId="0" borderId="88" xfId="9" applyBorder="1"/>
    <xf numFmtId="43" fontId="13" fillId="0" borderId="84" xfId="5" applyFont="1" applyBorder="1"/>
    <xf numFmtId="0" fontId="8" fillId="0" borderId="0" xfId="9" applyBorder="1"/>
    <xf numFmtId="0" fontId="32" fillId="0" borderId="0" xfId="9" applyFont="1" applyAlignment="1">
      <alignment vertical="justify" wrapText="1"/>
    </xf>
    <xf numFmtId="0" fontId="13" fillId="0" borderId="0" xfId="9" applyFont="1" applyAlignment="1"/>
    <xf numFmtId="43" fontId="0" fillId="0" borderId="84" xfId="5" applyFont="1" applyBorder="1"/>
    <xf numFmtId="0" fontId="33" fillId="0" borderId="84" xfId="9" applyFont="1" applyBorder="1" applyAlignment="1">
      <alignment horizontal="center" vertical="justify" wrapText="1"/>
    </xf>
    <xf numFmtId="0" fontId="13" fillId="0" borderId="108" xfId="9" applyFont="1" applyBorder="1"/>
    <xf numFmtId="43" fontId="0" fillId="0" borderId="109" xfId="5" applyFont="1" applyBorder="1"/>
    <xf numFmtId="0" fontId="8" fillId="0" borderId="109" xfId="9" applyBorder="1"/>
    <xf numFmtId="0" fontId="33" fillId="0" borderId="109" xfId="9" applyFont="1" applyBorder="1"/>
    <xf numFmtId="0" fontId="13" fillId="0" borderId="110" xfId="9" applyFont="1" applyBorder="1"/>
    <xf numFmtId="43" fontId="0" fillId="0" borderId="111" xfId="5" applyFont="1" applyBorder="1"/>
    <xf numFmtId="0" fontId="8" fillId="0" borderId="111" xfId="9" applyBorder="1"/>
    <xf numFmtId="0" fontId="33" fillId="0" borderId="111" xfId="9" applyFont="1" applyBorder="1" applyAlignment="1">
      <alignment horizontal="center" vertical="justify" wrapText="1"/>
    </xf>
    <xf numFmtId="43" fontId="0" fillId="0" borderId="86" xfId="5" applyFont="1" applyBorder="1"/>
    <xf numFmtId="0" fontId="33" fillId="0" borderId="86" xfId="9" applyFont="1" applyBorder="1" applyAlignment="1">
      <alignment horizontal="center" vertical="justify" wrapText="1"/>
    </xf>
    <xf numFmtId="0" fontId="33" fillId="0" borderId="86" xfId="9" applyFont="1" applyBorder="1"/>
    <xf numFmtId="43" fontId="0" fillId="0" borderId="88" xfId="5" applyFont="1" applyBorder="1"/>
    <xf numFmtId="0" fontId="33" fillId="0" borderId="88" xfId="9" applyFont="1" applyBorder="1" applyAlignment="1">
      <alignment horizontal="center" vertical="justify" wrapText="1"/>
    </xf>
    <xf numFmtId="0" fontId="33" fillId="0" borderId="0" xfId="9" applyFont="1"/>
    <xf numFmtId="43" fontId="0" fillId="0" borderId="108" xfId="5" applyFont="1" applyBorder="1"/>
    <xf numFmtId="0" fontId="33" fillId="0" borderId="109" xfId="9" applyFont="1" applyBorder="1" applyAlignment="1">
      <alignment horizontal="center" vertical="justify" wrapText="1"/>
    </xf>
    <xf numFmtId="43" fontId="0" fillId="0" borderId="110" xfId="5" applyFont="1" applyBorder="1"/>
    <xf numFmtId="0" fontId="13" fillId="0" borderId="78" xfId="9" applyFont="1" applyBorder="1"/>
    <xf numFmtId="0" fontId="8" fillId="0" borderId="78" xfId="9" applyBorder="1"/>
    <xf numFmtId="0" fontId="14" fillId="0" borderId="0" xfId="9" applyFont="1" applyAlignment="1">
      <alignment horizontal="center"/>
    </xf>
    <xf numFmtId="43" fontId="0" fillId="0" borderId="0" xfId="5" applyFont="1"/>
    <xf numFmtId="0" fontId="14" fillId="0" borderId="78" xfId="9" applyFont="1" applyBorder="1" applyAlignment="1">
      <alignment horizontal="center"/>
    </xf>
    <xf numFmtId="0" fontId="8" fillId="0" borderId="112" xfId="9" applyBorder="1"/>
    <xf numFmtId="43" fontId="0" fillId="0" borderId="112" xfId="5" applyFont="1" applyBorder="1"/>
    <xf numFmtId="0" fontId="8" fillId="0" borderId="98" xfId="9" applyBorder="1"/>
    <xf numFmtId="43" fontId="0" fillId="0" borderId="33" xfId="5" applyFont="1" applyBorder="1"/>
    <xf numFmtId="43" fontId="0" fillId="0" borderId="0" xfId="5" applyFont="1" applyBorder="1"/>
    <xf numFmtId="0" fontId="8" fillId="0" borderId="33" xfId="9" applyBorder="1"/>
    <xf numFmtId="43" fontId="0" fillId="0" borderId="14" xfId="5" applyFont="1" applyBorder="1"/>
    <xf numFmtId="0" fontId="8" fillId="0" borderId="14" xfId="9" applyBorder="1"/>
    <xf numFmtId="43" fontId="0" fillId="0" borderId="113" xfId="5" applyFont="1" applyBorder="1"/>
    <xf numFmtId="0" fontId="8" fillId="0" borderId="107" xfId="9" applyBorder="1"/>
    <xf numFmtId="43" fontId="8" fillId="0" borderId="0" xfId="9" applyNumberFormat="1"/>
    <xf numFmtId="0" fontId="3" fillId="0" borderId="114" xfId="2" applyFont="1" applyBorder="1" applyAlignment="1">
      <alignment vertical="center"/>
    </xf>
    <xf numFmtId="165" fontId="3" fillId="0" borderId="112" xfId="2" applyNumberFormat="1" applyFont="1" applyBorder="1" applyAlignment="1">
      <alignment horizontal="center" vertical="center"/>
    </xf>
    <xf numFmtId="166" fontId="3" fillId="0" borderId="112" xfId="2" applyNumberFormat="1" applyFont="1" applyBorder="1" applyAlignment="1">
      <alignment horizontal="center" vertical="center"/>
    </xf>
    <xf numFmtId="167" fontId="3" fillId="0" borderId="112" xfId="2" applyNumberFormat="1" applyFont="1" applyBorder="1" applyAlignment="1">
      <alignment horizontal="center" vertical="center"/>
    </xf>
    <xf numFmtId="171" fontId="1" fillId="0" borderId="98" xfId="1" applyNumberFormat="1" applyFont="1" applyBorder="1"/>
    <xf numFmtId="0" fontId="3" fillId="0" borderId="115" xfId="2" applyFont="1" applyBorder="1" applyAlignment="1">
      <alignment vertical="center"/>
    </xf>
    <xf numFmtId="171" fontId="1" fillId="0" borderId="107" xfId="1" applyNumberFormat="1" applyFont="1" applyBorder="1"/>
    <xf numFmtId="0" fontId="3" fillId="0" borderId="106" xfId="2" applyFont="1" applyBorder="1" applyAlignment="1">
      <alignment vertical="center"/>
    </xf>
    <xf numFmtId="166" fontId="3" fillId="0" borderId="14" xfId="2" applyNumberFormat="1" applyFont="1" applyBorder="1" applyAlignment="1">
      <alignment horizontal="center" vertical="center"/>
    </xf>
    <xf numFmtId="0" fontId="18" fillId="0" borderId="78" xfId="19" applyFont="1" applyBorder="1"/>
    <xf numFmtId="3" fontId="7" fillId="0" borderId="78" xfId="19" applyNumberFormat="1" applyBorder="1"/>
    <xf numFmtId="44" fontId="0" fillId="0" borderId="78" xfId="20" applyFont="1" applyBorder="1"/>
    <xf numFmtId="43" fontId="0" fillId="0" borderId="0" xfId="1" applyFont="1"/>
    <xf numFmtId="0" fontId="35" fillId="0" borderId="0" xfId="0" applyFont="1" applyAlignment="1">
      <alignment horizontal="center"/>
    </xf>
    <xf numFmtId="0" fontId="0" fillId="0" borderId="0" xfId="0" applyAlignment="1">
      <alignment horizontal="right"/>
    </xf>
    <xf numFmtId="43" fontId="0" fillId="0" borderId="116" xfId="0" applyNumberFormat="1" applyBorder="1"/>
    <xf numFmtId="43" fontId="0" fillId="0" borderId="105" xfId="1" applyFont="1" applyBorder="1"/>
    <xf numFmtId="0" fontId="0" fillId="0" borderId="0" xfId="0" applyAlignment="1">
      <alignment horizontal="center"/>
    </xf>
    <xf numFmtId="43" fontId="0" fillId="0" borderId="107" xfId="1" applyFont="1" applyBorder="1"/>
    <xf numFmtId="0" fontId="0" fillId="0" borderId="14" xfId="0" applyBorder="1"/>
    <xf numFmtId="0" fontId="0" fillId="0" borderId="105" xfId="0" applyBorder="1"/>
    <xf numFmtId="43" fontId="0" fillId="0" borderId="101" xfId="0" applyNumberFormat="1" applyBorder="1"/>
    <xf numFmtId="43" fontId="0" fillId="0" borderId="99" xfId="0" applyNumberFormat="1" applyBorder="1"/>
    <xf numFmtId="43" fontId="0" fillId="0" borderId="0" xfId="0" applyNumberFormat="1"/>
    <xf numFmtId="43" fontId="0" fillId="0" borderId="105" xfId="0" applyNumberFormat="1" applyBorder="1"/>
    <xf numFmtId="43" fontId="0" fillId="0" borderId="107" xfId="0" applyNumberFormat="1" applyBorder="1"/>
    <xf numFmtId="0" fontId="0" fillId="0" borderId="107" xfId="0" applyBorder="1"/>
    <xf numFmtId="43" fontId="0" fillId="0" borderId="14" xfId="0" applyNumberFormat="1" applyBorder="1"/>
    <xf numFmtId="43" fontId="0" fillId="0" borderId="99" xfId="1" applyFont="1" applyBorder="1"/>
    <xf numFmtId="43" fontId="0" fillId="0" borderId="117" xfId="0" applyNumberFormat="1" applyBorder="1"/>
    <xf numFmtId="43" fontId="0" fillId="0" borderId="118" xfId="0" applyNumberFormat="1" applyBorder="1"/>
    <xf numFmtId="0" fontId="0" fillId="0" borderId="116" xfId="0" applyBorder="1"/>
    <xf numFmtId="43" fontId="0" fillId="0" borderId="116" xfId="1" applyFont="1" applyBorder="1"/>
    <xf numFmtId="43" fontId="0" fillId="0" borderId="14" xfId="1" applyFont="1" applyBorder="1"/>
    <xf numFmtId="0" fontId="0" fillId="0" borderId="117" xfId="0" applyBorder="1"/>
    <xf numFmtId="0" fontId="0" fillId="0" borderId="119" xfId="0" applyBorder="1"/>
    <xf numFmtId="0" fontId="0" fillId="0" borderId="120" xfId="0" applyBorder="1"/>
    <xf numFmtId="43" fontId="0" fillId="0" borderId="117" xfId="1" applyFont="1" applyBorder="1"/>
    <xf numFmtId="0" fontId="0" fillId="0" borderId="78" xfId="0" applyBorder="1"/>
    <xf numFmtId="43" fontId="0" fillId="0" borderId="78" xfId="1" applyFont="1" applyBorder="1"/>
    <xf numFmtId="0" fontId="2" fillId="15" borderId="0" xfId="0" applyFont="1" applyFill="1" applyBorder="1" applyAlignment="1">
      <alignment horizontal="center"/>
    </xf>
    <xf numFmtId="0" fontId="2" fillId="15" borderId="89" xfId="0" applyFont="1" applyFill="1" applyBorder="1" applyAlignment="1">
      <alignment horizontal="center"/>
    </xf>
    <xf numFmtId="0" fontId="2" fillId="15" borderId="90" xfId="0" applyFont="1" applyFill="1" applyBorder="1" applyAlignment="1">
      <alignment horizontal="center"/>
    </xf>
    <xf numFmtId="0" fontId="2" fillId="15" borderId="91" xfId="0" applyFont="1" applyFill="1" applyBorder="1" applyAlignment="1">
      <alignment horizontal="center"/>
    </xf>
    <xf numFmtId="0" fontId="2" fillId="15" borderId="92" xfId="0" applyFont="1" applyFill="1" applyBorder="1" applyAlignment="1">
      <alignment horizontal="center"/>
    </xf>
    <xf numFmtId="0" fontId="2" fillId="15" borderId="93" xfId="0" applyFont="1" applyFill="1" applyBorder="1" applyAlignment="1">
      <alignment horizontal="center"/>
    </xf>
    <xf numFmtId="0" fontId="2" fillId="15" borderId="94" xfId="0" applyFont="1" applyFill="1" applyBorder="1" applyAlignment="1">
      <alignment horizontal="center"/>
    </xf>
    <xf numFmtId="0" fontId="2" fillId="15" borderId="95" xfId="0" applyFont="1" applyFill="1" applyBorder="1" applyAlignment="1">
      <alignment horizontal="center"/>
    </xf>
    <xf numFmtId="0" fontId="2" fillId="15" borderId="97" xfId="0" applyFont="1" applyFill="1" applyBorder="1" applyAlignment="1">
      <alignment horizontal="center"/>
    </xf>
    <xf numFmtId="0" fontId="2" fillId="15" borderId="83" xfId="0" applyFont="1" applyFill="1" applyBorder="1" applyAlignment="1">
      <alignment horizontal="center"/>
    </xf>
    <xf numFmtId="0" fontId="2" fillId="15" borderId="32" xfId="0" applyFont="1" applyFill="1" applyBorder="1" applyAlignment="1">
      <alignment horizontal="center"/>
    </xf>
    <xf numFmtId="0" fontId="0" fillId="0" borderId="78" xfId="0" applyBorder="1" applyAlignment="1">
      <alignment horizontal="left"/>
    </xf>
    <xf numFmtId="0" fontId="0" fillId="0" borderId="78" xfId="0" applyBorder="1" applyAlignment="1">
      <alignment horizontal="left" wrapText="1"/>
    </xf>
    <xf numFmtId="0" fontId="22" fillId="14" borderId="0" xfId="0" applyFont="1" applyFill="1" applyAlignment="1">
      <alignment horizontal="center"/>
    </xf>
    <xf numFmtId="0" fontId="0" fillId="0" borderId="0" xfId="0" applyAlignment="1">
      <alignment horizontal="center" wrapText="1"/>
    </xf>
    <xf numFmtId="0" fontId="0" fillId="0" borderId="0" xfId="0" applyAlignment="1">
      <alignment horizontal="left"/>
    </xf>
    <xf numFmtId="0" fontId="0" fillId="0" borderId="33" xfId="0" applyBorder="1" applyAlignment="1">
      <alignment horizontal="center"/>
    </xf>
    <xf numFmtId="0" fontId="34" fillId="0" borderId="0" xfId="0" applyFont="1" applyAlignment="1">
      <alignment horizontal="center"/>
    </xf>
    <xf numFmtId="0" fontId="35" fillId="0" borderId="0" xfId="0" applyFont="1" applyAlignment="1">
      <alignment horizontal="center"/>
    </xf>
    <xf numFmtId="164" fontId="5" fillId="6" borderId="5" xfId="2" applyNumberFormat="1" applyFont="1" applyFill="1" applyBorder="1" applyAlignment="1">
      <alignment horizontal="center" vertical="center" wrapText="1"/>
    </xf>
    <xf numFmtId="164" fontId="5" fillId="6" borderId="6" xfId="2" applyNumberFormat="1" applyFont="1" applyFill="1" applyBorder="1" applyAlignment="1">
      <alignment horizontal="center" vertical="center" wrapText="1"/>
    </xf>
    <xf numFmtId="164" fontId="5" fillId="6" borderId="7" xfId="2" applyNumberFormat="1" applyFont="1" applyFill="1" applyBorder="1" applyAlignment="1">
      <alignment horizontal="center" vertical="center" wrapText="1"/>
    </xf>
    <xf numFmtId="0" fontId="5" fillId="0" borderId="0" xfId="2" applyFont="1" applyBorder="1" applyAlignment="1">
      <alignment horizontal="center" vertical="center" wrapText="1"/>
    </xf>
    <xf numFmtId="164" fontId="5" fillId="0" borderId="0" xfId="2" applyNumberFormat="1" applyFont="1" applyBorder="1" applyAlignment="1">
      <alignment horizontal="left" vertical="center"/>
    </xf>
    <xf numFmtId="164" fontId="5" fillId="7" borderId="15" xfId="2" applyNumberFormat="1" applyFont="1" applyFill="1" applyBorder="1" applyAlignment="1">
      <alignment horizontal="center" vertical="center" wrapText="1"/>
    </xf>
    <xf numFmtId="164" fontId="5" fillId="7" borderId="16" xfId="2" applyNumberFormat="1" applyFont="1" applyFill="1" applyBorder="1" applyAlignment="1">
      <alignment horizontal="center" vertical="center" wrapText="1"/>
    </xf>
    <xf numFmtId="164" fontId="5" fillId="7" borderId="17" xfId="2" applyNumberFormat="1" applyFont="1" applyFill="1" applyBorder="1" applyAlignment="1">
      <alignment horizontal="center" vertical="center" wrapText="1"/>
    </xf>
    <xf numFmtId="164" fontId="5" fillId="8" borderId="24" xfId="2" applyNumberFormat="1" applyFont="1" applyFill="1" applyBorder="1" applyAlignment="1">
      <alignment horizontal="center" vertical="center" wrapText="1"/>
    </xf>
    <xf numFmtId="164" fontId="5" fillId="8" borderId="25" xfId="2" applyNumberFormat="1" applyFont="1" applyFill="1" applyBorder="1" applyAlignment="1">
      <alignment horizontal="center" vertical="center" wrapText="1"/>
    </xf>
    <xf numFmtId="164" fontId="5" fillId="8" borderId="26" xfId="2" applyNumberFormat="1" applyFont="1" applyFill="1" applyBorder="1" applyAlignment="1">
      <alignment horizontal="center" vertical="center" wrapText="1"/>
    </xf>
    <xf numFmtId="168" fontId="7" fillId="0" borderId="32" xfId="3" applyNumberFormat="1" applyFont="1" applyBorder="1" applyAlignment="1">
      <alignment horizontal="center" vertical="center"/>
    </xf>
    <xf numFmtId="164" fontId="5" fillId="12" borderId="66" xfId="2" applyNumberFormat="1" applyFont="1" applyFill="1" applyBorder="1" applyAlignment="1">
      <alignment horizontal="center" vertical="center"/>
    </xf>
    <xf numFmtId="164" fontId="5" fillId="12" borderId="67" xfId="2" applyNumberFormat="1" applyFont="1" applyFill="1" applyBorder="1" applyAlignment="1">
      <alignment horizontal="center" vertical="center"/>
    </xf>
    <xf numFmtId="164" fontId="3" fillId="0" borderId="0" xfId="2" applyNumberFormat="1" applyFont="1" applyBorder="1" applyAlignment="1">
      <alignment horizontal="left" vertical="center"/>
    </xf>
    <xf numFmtId="164" fontId="3" fillId="0" borderId="66" xfId="2" applyNumberFormat="1" applyFont="1" applyBorder="1" applyAlignment="1">
      <alignment horizontal="left" vertical="center"/>
    </xf>
    <xf numFmtId="164" fontId="3" fillId="0" borderId="67" xfId="2" applyNumberFormat="1" applyFont="1" applyBorder="1" applyAlignment="1">
      <alignment horizontal="left" vertical="center"/>
    </xf>
    <xf numFmtId="164" fontId="3" fillId="0" borderId="69" xfId="2" applyNumberFormat="1" applyFont="1" applyBorder="1" applyAlignment="1">
      <alignment horizontal="left" vertical="center"/>
    </xf>
    <xf numFmtId="164" fontId="3" fillId="0" borderId="70" xfId="2" applyNumberFormat="1" applyFont="1" applyBorder="1" applyAlignment="1">
      <alignment horizontal="left" vertical="center"/>
    </xf>
    <xf numFmtId="0" fontId="31" fillId="14" borderId="81" xfId="9" applyFont="1" applyFill="1" applyBorder="1" applyAlignment="1">
      <alignment horizontal="center"/>
    </xf>
    <xf numFmtId="0" fontId="31" fillId="14" borderId="99" xfId="9" applyFont="1" applyFill="1" applyBorder="1" applyAlignment="1">
      <alignment horizontal="center"/>
    </xf>
    <xf numFmtId="0" fontId="31" fillId="14" borderId="101" xfId="9" applyFont="1" applyFill="1" applyBorder="1" applyAlignment="1">
      <alignment horizontal="center"/>
    </xf>
    <xf numFmtId="0" fontId="13" fillId="0" borderId="0" xfId="10" applyFont="1" applyAlignment="1">
      <alignment horizontal="center"/>
    </xf>
    <xf numFmtId="0" fontId="13" fillId="0" borderId="95" xfId="10" applyFont="1" applyBorder="1" applyAlignment="1">
      <alignment horizontal="center" vertical="center" wrapText="1"/>
    </xf>
    <xf numFmtId="0" fontId="13" fillId="0" borderId="102" xfId="10" applyFont="1" applyBorder="1" applyAlignment="1">
      <alignment horizontal="center" vertical="center" wrapText="1"/>
    </xf>
    <xf numFmtId="0" fontId="13" fillId="0" borderId="0" xfId="10" applyFont="1" applyAlignment="1">
      <alignment horizontal="center" vertical="center" wrapText="1"/>
    </xf>
    <xf numFmtId="0" fontId="8" fillId="0" borderId="0" xfId="10" applyFont="1" applyAlignment="1">
      <alignment horizontal="center"/>
    </xf>
    <xf numFmtId="0" fontId="9" fillId="0" borderId="0" xfId="10" applyAlignment="1">
      <alignment horizontal="center" vertical="center" wrapText="1"/>
    </xf>
    <xf numFmtId="0" fontId="14" fillId="0" borderId="0" xfId="10" applyFont="1" applyAlignment="1">
      <alignment horizontal="center" vertical="center" wrapText="1"/>
    </xf>
    <xf numFmtId="0" fontId="9" fillId="0" borderId="0" xfId="10" applyAlignment="1">
      <alignment horizontal="center"/>
    </xf>
    <xf numFmtId="0" fontId="13" fillId="0" borderId="97" xfId="10" applyFont="1" applyBorder="1" applyAlignment="1">
      <alignment horizontal="center" vertical="center" wrapText="1"/>
    </xf>
    <xf numFmtId="41" fontId="7" fillId="0" borderId="0" xfId="3" applyNumberFormat="1" applyFont="1" applyBorder="1" applyAlignment="1">
      <alignment horizontal="center" vertical="center"/>
    </xf>
    <xf numFmtId="41" fontId="7" fillId="0" borderId="33" xfId="3" applyNumberFormat="1" applyFont="1" applyBorder="1" applyAlignment="1">
      <alignment horizontal="center" vertical="center"/>
    </xf>
    <xf numFmtId="0" fontId="23" fillId="0" borderId="0" xfId="19" applyFont="1" applyAlignment="1">
      <alignment horizontal="center" vertical="center"/>
    </xf>
    <xf numFmtId="41" fontId="7" fillId="0" borderId="32" xfId="3" applyNumberFormat="1" applyFont="1" applyBorder="1" applyAlignment="1">
      <alignment horizontal="center" vertical="center"/>
    </xf>
    <xf numFmtId="0" fontId="21" fillId="0" borderId="0" xfId="19" applyFont="1" applyAlignment="1">
      <alignment horizontal="center"/>
    </xf>
    <xf numFmtId="0" fontId="22" fillId="16" borderId="0" xfId="19" applyFont="1" applyFill="1" applyAlignment="1">
      <alignment horizontal="center" wrapText="1"/>
    </xf>
    <xf numFmtId="0" fontId="7" fillId="0" borderId="0" xfId="19" applyAlignment="1">
      <alignment horizontal="center" vertical="center"/>
    </xf>
    <xf numFmtId="0" fontId="16" fillId="15" borderId="83" xfId="19" applyFont="1" applyFill="1" applyBorder="1" applyAlignment="1">
      <alignment horizontal="left" vertical="center" wrapText="1"/>
    </xf>
    <xf numFmtId="0" fontId="16" fillId="15" borderId="32" xfId="19" applyFont="1" applyFill="1" applyBorder="1" applyAlignment="1">
      <alignment horizontal="left" vertical="center" wrapText="1"/>
    </xf>
    <xf numFmtId="0" fontId="16" fillId="15" borderId="84" xfId="19" applyFont="1" applyFill="1" applyBorder="1" applyAlignment="1">
      <alignment horizontal="left" vertical="center" wrapText="1"/>
    </xf>
    <xf numFmtId="0" fontId="16" fillId="15" borderId="85" xfId="19" applyFont="1" applyFill="1" applyBorder="1" applyAlignment="1">
      <alignment horizontal="left" vertical="center" wrapText="1"/>
    </xf>
    <xf numFmtId="0" fontId="16" fillId="15" borderId="0" xfId="19" applyFont="1" applyFill="1" applyBorder="1" applyAlignment="1">
      <alignment horizontal="left" vertical="center" wrapText="1"/>
    </xf>
    <xf numFmtId="0" fontId="16" fillId="15" borderId="86" xfId="19" applyFont="1" applyFill="1" applyBorder="1" applyAlignment="1">
      <alignment horizontal="left" vertical="center" wrapText="1"/>
    </xf>
    <xf numFmtId="0" fontId="16" fillId="15" borderId="87" xfId="19" applyFont="1" applyFill="1" applyBorder="1" applyAlignment="1">
      <alignment horizontal="left" vertical="center"/>
    </xf>
    <xf numFmtId="0" fontId="16" fillId="15" borderId="33" xfId="19" applyFont="1" applyFill="1" applyBorder="1" applyAlignment="1">
      <alignment horizontal="left" vertical="center"/>
    </xf>
    <xf numFmtId="0" fontId="16" fillId="15" borderId="88" xfId="19" applyFont="1" applyFill="1" applyBorder="1" applyAlignment="1">
      <alignment horizontal="left" vertical="center"/>
    </xf>
    <xf numFmtId="0" fontId="18" fillId="15" borderId="85" xfId="19" applyFont="1" applyFill="1" applyBorder="1" applyAlignment="1">
      <alignment horizontal="left" wrapText="1"/>
    </xf>
    <xf numFmtId="0" fontId="18" fillId="15" borderId="0" xfId="19" applyFont="1" applyFill="1" applyBorder="1" applyAlignment="1">
      <alignment horizontal="left" wrapText="1"/>
    </xf>
    <xf numFmtId="0" fontId="18" fillId="15" borderId="86" xfId="19" applyFont="1" applyFill="1" applyBorder="1" applyAlignment="1">
      <alignment horizontal="left" wrapText="1"/>
    </xf>
    <xf numFmtId="0" fontId="7" fillId="15" borderId="0" xfId="19" applyFill="1" applyBorder="1" applyAlignment="1">
      <alignment horizontal="left" wrapText="1"/>
    </xf>
    <xf numFmtId="0" fontId="7" fillId="15" borderId="86" xfId="19" applyFill="1" applyBorder="1" applyAlignment="1">
      <alignment horizontal="left" wrapText="1"/>
    </xf>
    <xf numFmtId="0" fontId="7" fillId="15" borderId="85" xfId="19" applyFill="1" applyBorder="1" applyAlignment="1">
      <alignment horizontal="left"/>
    </xf>
    <xf numFmtId="0" fontId="7" fillId="15" borderId="0" xfId="19" applyFill="1" applyBorder="1" applyAlignment="1">
      <alignment horizontal="left"/>
    </xf>
    <xf numFmtId="0" fontId="18" fillId="15" borderId="85" xfId="19" applyFont="1" applyFill="1" applyBorder="1" applyAlignment="1">
      <alignment horizontal="center" vertical="center"/>
    </xf>
    <xf numFmtId="0" fontId="18" fillId="15" borderId="0" xfId="19" applyFont="1" applyFill="1" applyBorder="1" applyAlignment="1">
      <alignment horizontal="center" vertical="center"/>
    </xf>
    <xf numFmtId="0" fontId="18" fillId="15" borderId="87" xfId="19" applyFont="1" applyFill="1" applyBorder="1" applyAlignment="1">
      <alignment horizontal="center" vertical="center"/>
    </xf>
    <xf numFmtId="0" fontId="18" fillId="15" borderId="33" xfId="19" applyFont="1" applyFill="1" applyBorder="1" applyAlignment="1">
      <alignment horizontal="center" vertical="center"/>
    </xf>
    <xf numFmtId="44" fontId="18" fillId="15" borderId="104" xfId="19" applyNumberFormat="1" applyFont="1" applyFill="1" applyBorder="1" applyAlignment="1">
      <alignment horizontal="center" vertical="center"/>
    </xf>
    <xf numFmtId="44" fontId="18" fillId="15" borderId="88" xfId="19" applyNumberFormat="1" applyFont="1" applyFill="1" applyBorder="1" applyAlignment="1">
      <alignment horizontal="center" vertical="center"/>
    </xf>
    <xf numFmtId="0" fontId="7" fillId="0" borderId="0" xfId="19" applyAlignment="1">
      <alignment horizontal="left" wrapText="1"/>
    </xf>
  </cellXfs>
  <cellStyles count="22">
    <cellStyle name="60% - Énfasis5 2" xfId="15" xr:uid="{00000000-0005-0000-0000-000000000000}"/>
    <cellStyle name="Énfasis1 2" xfId="17" xr:uid="{00000000-0005-0000-0000-000001000000}"/>
    <cellStyle name="Énfasis4 2" xfId="14" xr:uid="{00000000-0005-0000-0000-000002000000}"/>
    <cellStyle name="Énfasis6 2" xfId="16" xr:uid="{00000000-0005-0000-0000-000003000000}"/>
    <cellStyle name="Millares" xfId="1" builtinId="3"/>
    <cellStyle name="Millares 2" xfId="4" xr:uid="{00000000-0005-0000-0000-000005000000}"/>
    <cellStyle name="Millares 3" xfId="5" xr:uid="{00000000-0005-0000-0000-000006000000}"/>
    <cellStyle name="Moneda 2" xfId="6" xr:uid="{00000000-0005-0000-0000-000007000000}"/>
    <cellStyle name="Moneda 3" xfId="7" xr:uid="{00000000-0005-0000-0000-000008000000}"/>
    <cellStyle name="Moneda 4" xfId="8" xr:uid="{00000000-0005-0000-0000-000009000000}"/>
    <cellStyle name="Moneda 5" xfId="12" xr:uid="{00000000-0005-0000-0000-00000A000000}"/>
    <cellStyle name="Moneda 6" xfId="20" xr:uid="{00000000-0005-0000-0000-00000B000000}"/>
    <cellStyle name="Normal" xfId="0" builtinId="0"/>
    <cellStyle name="Normal 2" xfId="2" xr:uid="{00000000-0005-0000-0000-00000D000000}"/>
    <cellStyle name="Normal 3" xfId="3" xr:uid="{00000000-0005-0000-0000-00000E000000}"/>
    <cellStyle name="Normal 4" xfId="9" xr:uid="{00000000-0005-0000-0000-00000F000000}"/>
    <cellStyle name="Normal 5" xfId="10" xr:uid="{00000000-0005-0000-0000-000010000000}"/>
    <cellStyle name="Normal 6" xfId="13" xr:uid="{00000000-0005-0000-0000-000011000000}"/>
    <cellStyle name="Normal 6 2" xfId="19" xr:uid="{00000000-0005-0000-0000-000012000000}"/>
    <cellStyle name="Porcentaje" xfId="18" builtinId="5"/>
    <cellStyle name="Porcentaje 2" xfId="11" xr:uid="{00000000-0005-0000-0000-000014000000}"/>
    <cellStyle name="Porcentaje 3" xfId="21"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9525</xdr:rowOff>
    </xdr:to>
    <xdr:sp macro="" textlink="">
      <xdr:nvSpPr>
        <xdr:cNvPr id="2" name="AutoShape 1" descr="blob:https://web.whatsapp.com/806f0b07-13b3-4c98-b10c-e3778ce099ba">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3" name="AutoShape 2" descr="blob:https://web.whatsapp.com/806f0b07-13b3-4c98-b10c-e3778ce099ba">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4</xdr:row>
      <xdr:rowOff>19050</xdr:rowOff>
    </xdr:from>
    <xdr:to>
      <xdr:col>3</xdr:col>
      <xdr:colOff>190500</xdr:colOff>
      <xdr:row>6</xdr:row>
      <xdr:rowOff>95250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2857500" y="962025"/>
          <a:ext cx="76200" cy="457200"/>
        </a:xfrm>
        <a:prstGeom prst="lef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123825</xdr:colOff>
      <xdr:row>9</xdr:row>
      <xdr:rowOff>19050</xdr:rowOff>
    </xdr:from>
    <xdr:to>
      <xdr:col>3</xdr:col>
      <xdr:colOff>190500</xdr:colOff>
      <xdr:row>11</xdr:row>
      <xdr:rowOff>9525</xdr:rowOff>
    </xdr:to>
    <xdr:sp macro="" textlink="">
      <xdr:nvSpPr>
        <xdr:cNvPr id="3" name="AutoShape 2">
          <a:extLst>
            <a:ext uri="{FF2B5EF4-FFF2-40B4-BE49-F238E27FC236}">
              <a16:creationId xmlns:a16="http://schemas.microsoft.com/office/drawing/2014/main" id="{00000000-0008-0000-0700-000003000000}"/>
            </a:ext>
          </a:extLst>
        </xdr:cNvPr>
        <xdr:cNvSpPr>
          <a:spLocks/>
        </xdr:cNvSpPr>
      </xdr:nvSpPr>
      <xdr:spPr bwMode="auto">
        <a:xfrm>
          <a:off x="2867025" y="2114550"/>
          <a:ext cx="66675" cy="390525"/>
        </a:xfrm>
        <a:prstGeom prst="leftBracket">
          <a:avLst>
            <a:gd name="adj" fmla="val 48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15</xdr:row>
      <xdr:rowOff>19050</xdr:rowOff>
    </xdr:from>
    <xdr:to>
      <xdr:col>3</xdr:col>
      <xdr:colOff>190500</xdr:colOff>
      <xdr:row>17</xdr:row>
      <xdr:rowOff>142875</xdr:rowOff>
    </xdr:to>
    <xdr:sp macro="" textlink="">
      <xdr:nvSpPr>
        <xdr:cNvPr id="4" name="AutoShape 3">
          <a:extLst>
            <a:ext uri="{FF2B5EF4-FFF2-40B4-BE49-F238E27FC236}">
              <a16:creationId xmlns:a16="http://schemas.microsoft.com/office/drawing/2014/main" id="{00000000-0008-0000-0700-000004000000}"/>
            </a:ext>
          </a:extLst>
        </xdr:cNvPr>
        <xdr:cNvSpPr>
          <a:spLocks/>
        </xdr:cNvSpPr>
      </xdr:nvSpPr>
      <xdr:spPr bwMode="auto">
        <a:xfrm>
          <a:off x="2857500" y="3562350"/>
          <a:ext cx="76200" cy="447675"/>
        </a:xfrm>
        <a:prstGeom prst="leftBracket">
          <a:avLst>
            <a:gd name="adj" fmla="val 489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21</xdr:row>
      <xdr:rowOff>19050</xdr:rowOff>
    </xdr:from>
    <xdr:to>
      <xdr:col>3</xdr:col>
      <xdr:colOff>190500</xdr:colOff>
      <xdr:row>22</xdr:row>
      <xdr:rowOff>276225</xdr:rowOff>
    </xdr:to>
    <xdr:sp macro="" textlink="">
      <xdr:nvSpPr>
        <xdr:cNvPr id="5" name="AutoShape 4">
          <a:extLst>
            <a:ext uri="{FF2B5EF4-FFF2-40B4-BE49-F238E27FC236}">
              <a16:creationId xmlns:a16="http://schemas.microsoft.com/office/drawing/2014/main" id="{00000000-0008-0000-0700-000005000000}"/>
            </a:ext>
          </a:extLst>
        </xdr:cNvPr>
        <xdr:cNvSpPr>
          <a:spLocks/>
        </xdr:cNvSpPr>
      </xdr:nvSpPr>
      <xdr:spPr bwMode="auto">
        <a:xfrm>
          <a:off x="2838450" y="4914900"/>
          <a:ext cx="95250" cy="419100"/>
        </a:xfrm>
        <a:prstGeom prst="leftBracket">
          <a:avLst>
            <a:gd name="adj" fmla="val 3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27</xdr:row>
      <xdr:rowOff>19050</xdr:rowOff>
    </xdr:from>
    <xdr:to>
      <xdr:col>3</xdr:col>
      <xdr:colOff>190500</xdr:colOff>
      <xdr:row>28</xdr:row>
      <xdr:rowOff>133350</xdr:rowOff>
    </xdr:to>
    <xdr:sp macro="" textlink="">
      <xdr:nvSpPr>
        <xdr:cNvPr id="6" name="AutoShape 5">
          <a:extLst>
            <a:ext uri="{FF2B5EF4-FFF2-40B4-BE49-F238E27FC236}">
              <a16:creationId xmlns:a16="http://schemas.microsoft.com/office/drawing/2014/main" id="{00000000-0008-0000-0700-000006000000}"/>
            </a:ext>
          </a:extLst>
        </xdr:cNvPr>
        <xdr:cNvSpPr>
          <a:spLocks/>
        </xdr:cNvSpPr>
      </xdr:nvSpPr>
      <xdr:spPr bwMode="auto">
        <a:xfrm>
          <a:off x="2857500" y="6438900"/>
          <a:ext cx="76200" cy="276225"/>
        </a:xfrm>
        <a:prstGeom prst="leftBracket">
          <a:avLst>
            <a:gd name="adj" fmla="val 30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31</xdr:row>
      <xdr:rowOff>19050</xdr:rowOff>
    </xdr:from>
    <xdr:to>
      <xdr:col>3</xdr:col>
      <xdr:colOff>190500</xdr:colOff>
      <xdr:row>32</xdr:row>
      <xdr:rowOff>333375</xdr:rowOff>
    </xdr:to>
    <xdr:sp macro="" textlink="">
      <xdr:nvSpPr>
        <xdr:cNvPr id="7" name="AutoShape 6">
          <a:extLst>
            <a:ext uri="{FF2B5EF4-FFF2-40B4-BE49-F238E27FC236}">
              <a16:creationId xmlns:a16="http://schemas.microsoft.com/office/drawing/2014/main" id="{00000000-0008-0000-0700-000007000000}"/>
            </a:ext>
          </a:extLst>
        </xdr:cNvPr>
        <xdr:cNvSpPr>
          <a:spLocks/>
        </xdr:cNvSpPr>
      </xdr:nvSpPr>
      <xdr:spPr bwMode="auto">
        <a:xfrm>
          <a:off x="2838450" y="7277100"/>
          <a:ext cx="95250" cy="476250"/>
        </a:xfrm>
        <a:prstGeom prst="leftBracket">
          <a:avLst>
            <a:gd name="adj" fmla="val 4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36</xdr:row>
      <xdr:rowOff>19050</xdr:rowOff>
    </xdr:from>
    <xdr:to>
      <xdr:col>3</xdr:col>
      <xdr:colOff>190500</xdr:colOff>
      <xdr:row>37</xdr:row>
      <xdr:rowOff>133350</xdr:rowOff>
    </xdr:to>
    <xdr:sp macro="" textlink="">
      <xdr:nvSpPr>
        <xdr:cNvPr id="8" name="AutoShape 7">
          <a:extLst>
            <a:ext uri="{FF2B5EF4-FFF2-40B4-BE49-F238E27FC236}">
              <a16:creationId xmlns:a16="http://schemas.microsoft.com/office/drawing/2014/main" id="{00000000-0008-0000-0700-000008000000}"/>
            </a:ext>
          </a:extLst>
        </xdr:cNvPr>
        <xdr:cNvSpPr>
          <a:spLocks/>
        </xdr:cNvSpPr>
      </xdr:nvSpPr>
      <xdr:spPr bwMode="auto">
        <a:xfrm>
          <a:off x="2857500" y="8572500"/>
          <a:ext cx="76200" cy="276225"/>
        </a:xfrm>
        <a:prstGeom prst="leftBracket">
          <a:avLst>
            <a:gd name="adj" fmla="val 30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41</xdr:row>
      <xdr:rowOff>19050</xdr:rowOff>
    </xdr:from>
    <xdr:to>
      <xdr:col>3</xdr:col>
      <xdr:colOff>152400</xdr:colOff>
      <xdr:row>42</xdr:row>
      <xdr:rowOff>295275</xdr:rowOff>
    </xdr:to>
    <xdr:sp macro="" textlink="">
      <xdr:nvSpPr>
        <xdr:cNvPr id="9" name="AutoShape 8">
          <a:extLst>
            <a:ext uri="{FF2B5EF4-FFF2-40B4-BE49-F238E27FC236}">
              <a16:creationId xmlns:a16="http://schemas.microsoft.com/office/drawing/2014/main" id="{00000000-0008-0000-0700-000009000000}"/>
            </a:ext>
          </a:extLst>
        </xdr:cNvPr>
        <xdr:cNvSpPr>
          <a:spLocks/>
        </xdr:cNvSpPr>
      </xdr:nvSpPr>
      <xdr:spPr bwMode="auto">
        <a:xfrm>
          <a:off x="2857500" y="9582150"/>
          <a:ext cx="38100" cy="438150"/>
        </a:xfrm>
        <a:prstGeom prst="leftBracket">
          <a:avLst>
            <a:gd name="adj" fmla="val 9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4</xdr:row>
      <xdr:rowOff>38100</xdr:rowOff>
    </xdr:from>
    <xdr:to>
      <xdr:col>9</xdr:col>
      <xdr:colOff>123825</xdr:colOff>
      <xdr:row>6</xdr:row>
      <xdr:rowOff>95250</xdr:rowOff>
    </xdr:to>
    <xdr:sp macro="" textlink="">
      <xdr:nvSpPr>
        <xdr:cNvPr id="10" name="AutoShape 11">
          <a:extLst>
            <a:ext uri="{FF2B5EF4-FFF2-40B4-BE49-F238E27FC236}">
              <a16:creationId xmlns:a16="http://schemas.microsoft.com/office/drawing/2014/main" id="{00000000-0008-0000-0700-00000A000000}"/>
            </a:ext>
          </a:extLst>
        </xdr:cNvPr>
        <xdr:cNvSpPr>
          <a:spLocks/>
        </xdr:cNvSpPr>
      </xdr:nvSpPr>
      <xdr:spPr bwMode="auto">
        <a:xfrm>
          <a:off x="6362700" y="981075"/>
          <a:ext cx="76200" cy="438150"/>
        </a:xfrm>
        <a:prstGeom prst="rightBracket">
          <a:avLst>
            <a:gd name="adj" fmla="val 47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9</xdr:row>
      <xdr:rowOff>9525</xdr:rowOff>
    </xdr:from>
    <xdr:to>
      <xdr:col>9</xdr:col>
      <xdr:colOff>123825</xdr:colOff>
      <xdr:row>10</xdr:row>
      <xdr:rowOff>200025</xdr:rowOff>
    </xdr:to>
    <xdr:sp macro="" textlink="">
      <xdr:nvSpPr>
        <xdr:cNvPr id="11" name="AutoShape 12">
          <a:extLst>
            <a:ext uri="{FF2B5EF4-FFF2-40B4-BE49-F238E27FC236}">
              <a16:creationId xmlns:a16="http://schemas.microsoft.com/office/drawing/2014/main" id="{00000000-0008-0000-0700-00000B000000}"/>
            </a:ext>
          </a:extLst>
        </xdr:cNvPr>
        <xdr:cNvSpPr>
          <a:spLocks/>
        </xdr:cNvSpPr>
      </xdr:nvSpPr>
      <xdr:spPr bwMode="auto">
        <a:xfrm>
          <a:off x="6362700" y="2105025"/>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15</xdr:row>
      <xdr:rowOff>38100</xdr:rowOff>
    </xdr:from>
    <xdr:to>
      <xdr:col>9</xdr:col>
      <xdr:colOff>123825</xdr:colOff>
      <xdr:row>17</xdr:row>
      <xdr:rowOff>171450</xdr:rowOff>
    </xdr:to>
    <xdr:sp macro="" textlink="">
      <xdr:nvSpPr>
        <xdr:cNvPr id="12" name="AutoShape 13">
          <a:extLst>
            <a:ext uri="{FF2B5EF4-FFF2-40B4-BE49-F238E27FC236}">
              <a16:creationId xmlns:a16="http://schemas.microsoft.com/office/drawing/2014/main" id="{00000000-0008-0000-0700-00000C000000}"/>
            </a:ext>
          </a:extLst>
        </xdr:cNvPr>
        <xdr:cNvSpPr>
          <a:spLocks/>
        </xdr:cNvSpPr>
      </xdr:nvSpPr>
      <xdr:spPr bwMode="auto">
        <a:xfrm>
          <a:off x="6362700" y="3581400"/>
          <a:ext cx="76200" cy="457200"/>
        </a:xfrm>
        <a:prstGeom prst="rightBracket">
          <a:avLst>
            <a:gd name="adj"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21</xdr:row>
      <xdr:rowOff>38100</xdr:rowOff>
    </xdr:from>
    <xdr:to>
      <xdr:col>9</xdr:col>
      <xdr:colOff>133350</xdr:colOff>
      <xdr:row>24</xdr:row>
      <xdr:rowOff>19050</xdr:rowOff>
    </xdr:to>
    <xdr:sp macro="" textlink="">
      <xdr:nvSpPr>
        <xdr:cNvPr id="13" name="AutoShape 14">
          <a:extLst>
            <a:ext uri="{FF2B5EF4-FFF2-40B4-BE49-F238E27FC236}">
              <a16:creationId xmlns:a16="http://schemas.microsoft.com/office/drawing/2014/main" id="{00000000-0008-0000-0700-00000D000000}"/>
            </a:ext>
          </a:extLst>
        </xdr:cNvPr>
        <xdr:cNvSpPr>
          <a:spLocks/>
        </xdr:cNvSpPr>
      </xdr:nvSpPr>
      <xdr:spPr bwMode="auto">
        <a:xfrm>
          <a:off x="6362700" y="4933950"/>
          <a:ext cx="85725" cy="714375"/>
        </a:xfrm>
        <a:prstGeom prst="rightBracket">
          <a:avLst>
            <a:gd name="adj" fmla="val 69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27</xdr:row>
      <xdr:rowOff>38100</xdr:rowOff>
    </xdr:from>
    <xdr:to>
      <xdr:col>9</xdr:col>
      <xdr:colOff>123825</xdr:colOff>
      <xdr:row>28</xdr:row>
      <xdr:rowOff>152400</xdr:rowOff>
    </xdr:to>
    <xdr:sp macro="" textlink="">
      <xdr:nvSpPr>
        <xdr:cNvPr id="14" name="AutoShape 15">
          <a:extLst>
            <a:ext uri="{FF2B5EF4-FFF2-40B4-BE49-F238E27FC236}">
              <a16:creationId xmlns:a16="http://schemas.microsoft.com/office/drawing/2014/main" id="{00000000-0008-0000-0700-00000E000000}"/>
            </a:ext>
          </a:extLst>
        </xdr:cNvPr>
        <xdr:cNvSpPr>
          <a:spLocks/>
        </xdr:cNvSpPr>
      </xdr:nvSpPr>
      <xdr:spPr bwMode="auto">
        <a:xfrm>
          <a:off x="6362700" y="6457950"/>
          <a:ext cx="76200" cy="276225"/>
        </a:xfrm>
        <a:prstGeom prst="rightBracket">
          <a:avLst>
            <a:gd name="adj" fmla="val 30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31</xdr:row>
      <xdr:rowOff>38100</xdr:rowOff>
    </xdr:from>
    <xdr:to>
      <xdr:col>9</xdr:col>
      <xdr:colOff>114300</xdr:colOff>
      <xdr:row>32</xdr:row>
      <xdr:rowOff>323850</xdr:rowOff>
    </xdr:to>
    <xdr:sp macro="" textlink="">
      <xdr:nvSpPr>
        <xdr:cNvPr id="15" name="AutoShape 16">
          <a:extLst>
            <a:ext uri="{FF2B5EF4-FFF2-40B4-BE49-F238E27FC236}">
              <a16:creationId xmlns:a16="http://schemas.microsoft.com/office/drawing/2014/main" id="{00000000-0008-0000-0700-00000F000000}"/>
            </a:ext>
          </a:extLst>
        </xdr:cNvPr>
        <xdr:cNvSpPr>
          <a:spLocks/>
        </xdr:cNvSpPr>
      </xdr:nvSpPr>
      <xdr:spPr bwMode="auto">
        <a:xfrm>
          <a:off x="6362700" y="7296150"/>
          <a:ext cx="66675" cy="447675"/>
        </a:xfrm>
        <a:prstGeom prst="rightBracket">
          <a:avLst>
            <a:gd name="adj" fmla="val 559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36</xdr:row>
      <xdr:rowOff>38100</xdr:rowOff>
    </xdr:from>
    <xdr:to>
      <xdr:col>9</xdr:col>
      <xdr:colOff>123825</xdr:colOff>
      <xdr:row>37</xdr:row>
      <xdr:rowOff>152400</xdr:rowOff>
    </xdr:to>
    <xdr:sp macro="" textlink="">
      <xdr:nvSpPr>
        <xdr:cNvPr id="16" name="AutoShape 17">
          <a:extLst>
            <a:ext uri="{FF2B5EF4-FFF2-40B4-BE49-F238E27FC236}">
              <a16:creationId xmlns:a16="http://schemas.microsoft.com/office/drawing/2014/main" id="{00000000-0008-0000-0700-000010000000}"/>
            </a:ext>
          </a:extLst>
        </xdr:cNvPr>
        <xdr:cNvSpPr>
          <a:spLocks/>
        </xdr:cNvSpPr>
      </xdr:nvSpPr>
      <xdr:spPr bwMode="auto">
        <a:xfrm>
          <a:off x="6362700" y="8591550"/>
          <a:ext cx="76200" cy="276225"/>
        </a:xfrm>
        <a:prstGeom prst="rightBracket">
          <a:avLst>
            <a:gd name="adj" fmla="val 30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xdr:colOff>
      <xdr:row>41</xdr:row>
      <xdr:rowOff>38100</xdr:rowOff>
    </xdr:from>
    <xdr:to>
      <xdr:col>9</xdr:col>
      <xdr:colOff>123825</xdr:colOff>
      <xdr:row>42</xdr:row>
      <xdr:rowOff>314325</xdr:rowOff>
    </xdr:to>
    <xdr:sp macro="" textlink="">
      <xdr:nvSpPr>
        <xdr:cNvPr id="17" name="AutoShape 18">
          <a:extLst>
            <a:ext uri="{FF2B5EF4-FFF2-40B4-BE49-F238E27FC236}">
              <a16:creationId xmlns:a16="http://schemas.microsoft.com/office/drawing/2014/main" id="{00000000-0008-0000-0700-000011000000}"/>
            </a:ext>
          </a:extLst>
        </xdr:cNvPr>
        <xdr:cNvSpPr>
          <a:spLocks/>
        </xdr:cNvSpPr>
      </xdr:nvSpPr>
      <xdr:spPr bwMode="auto">
        <a:xfrm>
          <a:off x="6362700" y="9601200"/>
          <a:ext cx="76200" cy="438150"/>
        </a:xfrm>
        <a:prstGeom prst="rightBracket">
          <a:avLst>
            <a:gd name="adj" fmla="val 47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L27"/>
  <sheetViews>
    <sheetView showGridLines="0" workbookViewId="0">
      <selection activeCell="G29" sqref="G29"/>
    </sheetView>
  </sheetViews>
  <sheetFormatPr baseColWidth="10" defaultRowHeight="15" x14ac:dyDescent="0.25"/>
  <sheetData>
    <row r="2" spans="2:12" ht="15.75" thickBot="1" x14ac:dyDescent="0.3"/>
    <row r="3" spans="2:12" x14ac:dyDescent="0.25">
      <c r="B3" s="142"/>
      <c r="C3" s="143"/>
      <c r="D3" s="143"/>
      <c r="E3" s="143"/>
      <c r="F3" s="143"/>
      <c r="G3" s="143"/>
      <c r="H3" s="143"/>
      <c r="I3" s="143"/>
      <c r="J3" s="143"/>
      <c r="K3" s="143"/>
      <c r="L3" s="144"/>
    </row>
    <row r="4" spans="2:12" x14ac:dyDescent="0.25">
      <c r="B4" s="145"/>
      <c r="C4" s="146"/>
      <c r="D4" s="146"/>
      <c r="E4" s="146"/>
      <c r="F4" s="146"/>
      <c r="G4" s="146"/>
      <c r="H4" s="146"/>
      <c r="I4" s="146"/>
      <c r="J4" s="146"/>
      <c r="K4" s="146"/>
      <c r="L4" s="147"/>
    </row>
    <row r="5" spans="2:12" x14ac:dyDescent="0.25">
      <c r="B5" s="145"/>
      <c r="C5" s="146"/>
      <c r="D5" s="146"/>
      <c r="E5" s="452" t="s">
        <v>95</v>
      </c>
      <c r="F5" s="452"/>
      <c r="G5" s="452"/>
      <c r="H5" s="146"/>
      <c r="I5" s="146"/>
      <c r="J5" s="146"/>
      <c r="K5" s="146"/>
      <c r="L5" s="147"/>
    </row>
    <row r="6" spans="2:12" x14ac:dyDescent="0.25">
      <c r="B6" s="145"/>
      <c r="C6" s="146"/>
      <c r="D6" s="146"/>
      <c r="E6" s="146" t="s">
        <v>96</v>
      </c>
      <c r="F6" s="146"/>
      <c r="G6" s="146"/>
      <c r="H6" s="146"/>
      <c r="I6" s="146"/>
      <c r="J6" s="146"/>
      <c r="K6" s="146"/>
      <c r="L6" s="147"/>
    </row>
    <row r="7" spans="2:12" x14ac:dyDescent="0.25">
      <c r="B7" s="145"/>
      <c r="C7" s="146"/>
      <c r="D7" s="146"/>
      <c r="E7" s="148" t="s">
        <v>97</v>
      </c>
      <c r="F7" s="146"/>
      <c r="G7" s="146"/>
      <c r="H7" s="146"/>
      <c r="I7" s="146"/>
      <c r="J7" s="146"/>
      <c r="K7" s="146"/>
      <c r="L7" s="147"/>
    </row>
    <row r="8" spans="2:12" x14ac:dyDescent="0.25">
      <c r="B8" s="145" t="s">
        <v>98</v>
      </c>
      <c r="C8" s="146"/>
      <c r="D8" s="146" t="s">
        <v>99</v>
      </c>
      <c r="E8" s="146"/>
      <c r="F8" s="146"/>
      <c r="G8" s="146" t="s">
        <v>100</v>
      </c>
      <c r="H8" s="146"/>
      <c r="I8" s="146"/>
      <c r="J8" s="146" t="s">
        <v>101</v>
      </c>
      <c r="K8" s="146"/>
      <c r="L8" s="147"/>
    </row>
    <row r="9" spans="2:12" x14ac:dyDescent="0.25">
      <c r="B9" s="145" t="s">
        <v>102</v>
      </c>
      <c r="C9" s="146"/>
      <c r="D9" s="146" t="s">
        <v>103</v>
      </c>
      <c r="E9" s="146"/>
      <c r="F9" s="146"/>
      <c r="G9" s="146" t="s">
        <v>104</v>
      </c>
      <c r="H9" s="146"/>
      <c r="I9" s="146"/>
      <c r="J9" s="146"/>
      <c r="K9" s="146"/>
      <c r="L9" s="147"/>
    </row>
    <row r="10" spans="2:12" ht="15.75" thickBot="1" x14ac:dyDescent="0.3">
      <c r="B10" s="145"/>
      <c r="C10" s="146"/>
      <c r="D10" s="146"/>
      <c r="E10" s="146"/>
      <c r="F10" s="146"/>
      <c r="G10" s="146"/>
      <c r="H10" s="146"/>
      <c r="I10" s="146"/>
      <c r="J10" s="146"/>
      <c r="K10" s="146"/>
      <c r="L10" s="147"/>
    </row>
    <row r="11" spans="2:12" ht="15.75" thickBot="1" x14ac:dyDescent="0.3">
      <c r="B11" s="149"/>
      <c r="C11" s="148"/>
      <c r="D11" s="453" t="s">
        <v>105</v>
      </c>
      <c r="E11" s="454"/>
      <c r="F11" s="455"/>
      <c r="G11" s="456" t="s">
        <v>106</v>
      </c>
      <c r="H11" s="457"/>
      <c r="I11" s="458"/>
      <c r="J11" s="456" t="s">
        <v>107</v>
      </c>
      <c r="K11" s="458"/>
      <c r="L11" s="147"/>
    </row>
    <row r="12" spans="2:12" ht="15.75" thickBot="1" x14ac:dyDescent="0.3">
      <c r="B12" s="149"/>
      <c r="C12" s="148"/>
      <c r="D12" s="459" t="s">
        <v>94</v>
      </c>
      <c r="E12" s="457" t="s">
        <v>108</v>
      </c>
      <c r="F12" s="457"/>
      <c r="G12" s="459" t="s">
        <v>94</v>
      </c>
      <c r="H12" s="461" t="s">
        <v>109</v>
      </c>
      <c r="I12" s="462"/>
      <c r="J12" s="459" t="s">
        <v>94</v>
      </c>
      <c r="K12" s="459" t="s">
        <v>43</v>
      </c>
      <c r="L12" s="147"/>
    </row>
    <row r="13" spans="2:12" ht="15.75" thickBot="1" x14ac:dyDescent="0.3">
      <c r="B13" s="150" t="s">
        <v>110</v>
      </c>
      <c r="C13" s="151" t="s">
        <v>111</v>
      </c>
      <c r="D13" s="460"/>
      <c r="E13" s="152" t="s">
        <v>112</v>
      </c>
      <c r="F13" s="152" t="s">
        <v>13</v>
      </c>
      <c r="G13" s="460"/>
      <c r="H13" s="152" t="s">
        <v>112</v>
      </c>
      <c r="I13" s="152" t="s">
        <v>13</v>
      </c>
      <c r="J13" s="460"/>
      <c r="K13" s="460"/>
      <c r="L13" s="147"/>
    </row>
    <row r="14" spans="2:12" x14ac:dyDescent="0.25">
      <c r="B14" s="153">
        <v>44682</v>
      </c>
      <c r="C14" s="154" t="s">
        <v>113</v>
      </c>
      <c r="D14" s="155">
        <v>100</v>
      </c>
      <c r="E14" s="156">
        <v>20</v>
      </c>
      <c r="F14" s="156">
        <f>D14*E14</f>
        <v>2000</v>
      </c>
      <c r="G14" s="155"/>
      <c r="H14" s="156"/>
      <c r="I14" s="156"/>
      <c r="J14" s="155">
        <f>D14-H14</f>
        <v>100</v>
      </c>
      <c r="K14" s="157">
        <v>2000</v>
      </c>
      <c r="L14" s="147"/>
    </row>
    <row r="15" spans="2:12" x14ac:dyDescent="0.25">
      <c r="B15" s="153">
        <v>44685</v>
      </c>
      <c r="C15" s="154" t="s">
        <v>113</v>
      </c>
      <c r="D15" s="154">
        <v>100</v>
      </c>
      <c r="E15" s="158">
        <v>22</v>
      </c>
      <c r="F15" s="158">
        <f>D15*E15</f>
        <v>2200</v>
      </c>
      <c r="G15" s="154"/>
      <c r="H15" s="158"/>
      <c r="I15" s="158"/>
      <c r="J15" s="154">
        <f>J14+D15</f>
        <v>200</v>
      </c>
      <c r="K15" s="159">
        <v>4200</v>
      </c>
      <c r="L15" s="147"/>
    </row>
    <row r="16" spans="2:12" x14ac:dyDescent="0.25">
      <c r="B16" s="153">
        <v>44687</v>
      </c>
      <c r="C16" s="154" t="s">
        <v>113</v>
      </c>
      <c r="D16" s="154">
        <v>100</v>
      </c>
      <c r="E16" s="158">
        <v>23</v>
      </c>
      <c r="F16" s="158">
        <f>D16*E16</f>
        <v>2300</v>
      </c>
      <c r="G16" s="154"/>
      <c r="H16" s="158"/>
      <c r="I16" s="158"/>
      <c r="J16" s="154">
        <f t="shared" ref="J16" si="0">J15+D16</f>
        <v>300</v>
      </c>
      <c r="K16" s="159">
        <v>6500</v>
      </c>
      <c r="L16" s="147"/>
    </row>
    <row r="17" spans="2:12" ht="15.75" thickBot="1" x14ac:dyDescent="0.3">
      <c r="B17" s="153">
        <v>44693</v>
      </c>
      <c r="C17" s="154" t="s">
        <v>114</v>
      </c>
      <c r="D17" s="154"/>
      <c r="E17" s="158"/>
      <c r="F17" s="158"/>
      <c r="G17" s="160">
        <v>50</v>
      </c>
      <c r="H17" s="161">
        <f>E14</f>
        <v>20</v>
      </c>
      <c r="I17" s="162">
        <f>G17*H17</f>
        <v>1000</v>
      </c>
      <c r="J17" s="154">
        <f>J16-G17</f>
        <v>250</v>
      </c>
      <c r="K17" s="159">
        <v>5500</v>
      </c>
      <c r="L17" s="147"/>
    </row>
    <row r="18" spans="2:12" ht="15.75" thickBot="1" x14ac:dyDescent="0.3">
      <c r="B18" s="153">
        <v>44699</v>
      </c>
      <c r="C18" s="154" t="s">
        <v>114</v>
      </c>
      <c r="D18" s="154"/>
      <c r="E18" s="158"/>
      <c r="F18" s="163"/>
      <c r="G18" s="164">
        <v>50</v>
      </c>
      <c r="H18" s="165">
        <f>E14</f>
        <v>20</v>
      </c>
      <c r="I18" s="166">
        <v>1000</v>
      </c>
      <c r="J18" s="154">
        <f>J17-G18</f>
        <v>200</v>
      </c>
      <c r="K18" s="167">
        <v>4500</v>
      </c>
      <c r="L18" s="147"/>
    </row>
    <row r="19" spans="2:12" ht="15.75" thickBot="1" x14ac:dyDescent="0.3">
      <c r="B19" s="153">
        <v>44699</v>
      </c>
      <c r="C19" s="154" t="s">
        <v>114</v>
      </c>
      <c r="D19" s="154"/>
      <c r="E19" s="158"/>
      <c r="F19" s="163"/>
      <c r="G19" s="164">
        <v>70</v>
      </c>
      <c r="H19" s="165">
        <f>E15</f>
        <v>22</v>
      </c>
      <c r="I19" s="172"/>
      <c r="J19" s="168">
        <f>J18-G19</f>
        <v>130</v>
      </c>
      <c r="K19" s="173"/>
      <c r="L19" s="147"/>
    </row>
    <row r="20" spans="2:12" ht="15.75" thickBot="1" x14ac:dyDescent="0.3">
      <c r="B20" s="153">
        <v>44701</v>
      </c>
      <c r="C20" s="154" t="s">
        <v>113</v>
      </c>
      <c r="D20" s="154">
        <v>225</v>
      </c>
      <c r="E20" s="158">
        <v>21</v>
      </c>
      <c r="F20" s="158">
        <f t="shared" ref="F20" si="1">D20*E20</f>
        <v>4725</v>
      </c>
      <c r="G20" s="169"/>
      <c r="H20" s="170"/>
      <c r="I20" s="170"/>
      <c r="J20" s="154">
        <f>J19+D20</f>
        <v>355</v>
      </c>
      <c r="K20" s="157">
        <v>7685</v>
      </c>
      <c r="L20" s="147"/>
    </row>
    <row r="21" spans="2:12" ht="15.75" thickBot="1" x14ac:dyDescent="0.3">
      <c r="B21" s="153">
        <v>44710</v>
      </c>
      <c r="C21" s="154" t="s">
        <v>114</v>
      </c>
      <c r="D21" s="154"/>
      <c r="E21" s="154"/>
      <c r="F21" s="163"/>
      <c r="G21" s="164">
        <v>30</v>
      </c>
      <c r="H21" s="165">
        <f>E15</f>
        <v>22</v>
      </c>
      <c r="I21" s="172"/>
      <c r="J21" s="171">
        <f>J20-G21</f>
        <v>325</v>
      </c>
      <c r="K21" s="167">
        <v>7025</v>
      </c>
      <c r="L21" s="147"/>
    </row>
    <row r="22" spans="2:12" ht="15.75" thickBot="1" x14ac:dyDescent="0.3">
      <c r="B22" s="153">
        <v>44710</v>
      </c>
      <c r="C22" s="154" t="s">
        <v>114</v>
      </c>
      <c r="D22" s="154"/>
      <c r="E22" s="154"/>
      <c r="F22" s="163"/>
      <c r="G22" s="164">
        <v>80</v>
      </c>
      <c r="H22" s="165">
        <f>E16</f>
        <v>23</v>
      </c>
      <c r="I22" s="172"/>
      <c r="J22" s="168">
        <f>J21-G22</f>
        <v>245</v>
      </c>
      <c r="K22" s="173"/>
      <c r="L22" s="147"/>
    </row>
    <row r="23" spans="2:12" x14ac:dyDescent="0.25">
      <c r="B23" s="145"/>
      <c r="C23" s="146"/>
      <c r="D23" s="146"/>
      <c r="E23" s="146"/>
      <c r="F23" s="146"/>
      <c r="G23" s="146"/>
      <c r="H23" s="146"/>
      <c r="I23" s="146"/>
      <c r="J23" s="146"/>
      <c r="K23" s="146"/>
      <c r="L23" s="147"/>
    </row>
    <row r="24" spans="2:12" x14ac:dyDescent="0.25">
      <c r="B24" s="145" t="s">
        <v>115</v>
      </c>
      <c r="C24" s="146"/>
      <c r="D24" s="146"/>
      <c r="E24" s="146"/>
      <c r="F24" s="146"/>
      <c r="G24" s="146"/>
      <c r="H24" s="146"/>
      <c r="I24" s="146"/>
      <c r="J24" s="146"/>
      <c r="K24" s="146"/>
      <c r="L24" s="147"/>
    </row>
    <row r="25" spans="2:12" x14ac:dyDescent="0.25">
      <c r="B25" s="145"/>
      <c r="C25" s="146" t="s">
        <v>116</v>
      </c>
      <c r="D25" s="146"/>
      <c r="E25" s="146"/>
      <c r="F25" s="146"/>
      <c r="G25" s="146"/>
      <c r="H25" s="146"/>
      <c r="I25" s="146"/>
      <c r="J25" s="146"/>
      <c r="K25" s="146"/>
      <c r="L25" s="147"/>
    </row>
    <row r="26" spans="2:12" x14ac:dyDescent="0.25">
      <c r="B26" s="145"/>
      <c r="C26" s="146"/>
      <c r="D26" s="146"/>
      <c r="E26" s="146"/>
      <c r="F26" s="146"/>
      <c r="G26" s="146"/>
      <c r="H26" s="146"/>
      <c r="I26" s="146"/>
      <c r="J26" s="146"/>
      <c r="K26" s="146"/>
      <c r="L26" s="147"/>
    </row>
    <row r="27" spans="2:12" ht="15.75" thickBot="1" x14ac:dyDescent="0.3">
      <c r="B27" s="139"/>
      <c r="C27" s="140"/>
      <c r="D27" s="140"/>
      <c r="E27" s="140"/>
      <c r="F27" s="140"/>
      <c r="G27" s="140"/>
      <c r="H27" s="140"/>
      <c r="I27" s="140"/>
      <c r="J27" s="140"/>
      <c r="K27" s="140"/>
      <c r="L27" s="141"/>
    </row>
  </sheetData>
  <mergeCells count="10">
    <mergeCell ref="E5:G5"/>
    <mergeCell ref="D11:F11"/>
    <mergeCell ref="G11:I11"/>
    <mergeCell ref="J11:K11"/>
    <mergeCell ref="D12:D13"/>
    <mergeCell ref="E12:F12"/>
    <mergeCell ref="G12:G13"/>
    <mergeCell ref="H12:I12"/>
    <mergeCell ref="J12:J13"/>
    <mergeCell ref="K12:K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B2:J83"/>
  <sheetViews>
    <sheetView showGridLines="0" topLeftCell="A46" zoomScale="70" zoomScaleNormal="70" workbookViewId="0">
      <selection activeCell="H21" sqref="H21"/>
    </sheetView>
  </sheetViews>
  <sheetFormatPr baseColWidth="10" defaultRowHeight="15" x14ac:dyDescent="0.2"/>
  <cols>
    <col min="1" max="3" width="11.42578125" style="223"/>
    <col min="4" max="4" width="23.42578125" style="223" customWidth="1"/>
    <col min="5" max="5" width="20.28515625" style="223" bestFit="1" customWidth="1"/>
    <col min="6" max="6" width="15.140625" style="223" bestFit="1" customWidth="1"/>
    <col min="7" max="8" width="11.42578125" style="223"/>
    <col min="9" max="9" width="15.140625" style="223" bestFit="1" customWidth="1"/>
    <col min="10" max="10" width="25" style="223" customWidth="1"/>
    <col min="11" max="11" width="11.42578125" style="223"/>
    <col min="12" max="12" width="15.140625" style="223" bestFit="1" customWidth="1"/>
    <col min="13" max="16384" width="11.42578125" style="223"/>
  </cols>
  <sheetData>
    <row r="2" spans="2:10" ht="18" x14ac:dyDescent="0.25">
      <c r="B2" s="222" t="s">
        <v>244</v>
      </c>
    </row>
    <row r="4" spans="2:10" x14ac:dyDescent="0.2">
      <c r="B4" s="531" t="s">
        <v>245</v>
      </c>
      <c r="C4" s="531"/>
      <c r="D4" s="531"/>
      <c r="E4" s="531"/>
      <c r="F4" s="531"/>
      <c r="G4" s="531"/>
      <c r="H4" s="531"/>
      <c r="I4" s="531"/>
      <c r="J4" s="531"/>
    </row>
    <row r="5" spans="2:10" x14ac:dyDescent="0.2">
      <c r="B5" s="531"/>
      <c r="C5" s="531"/>
      <c r="D5" s="531"/>
      <c r="E5" s="531"/>
      <c r="F5" s="531"/>
      <c r="G5" s="531"/>
      <c r="H5" s="531"/>
      <c r="I5" s="531"/>
      <c r="J5" s="531"/>
    </row>
    <row r="6" spans="2:10" x14ac:dyDescent="0.2">
      <c r="B6" s="531"/>
      <c r="C6" s="531"/>
      <c r="D6" s="531"/>
      <c r="E6" s="531"/>
      <c r="F6" s="531"/>
      <c r="G6" s="531"/>
      <c r="H6" s="531"/>
      <c r="I6" s="531"/>
      <c r="J6" s="531"/>
    </row>
    <row r="7" spans="2:10" x14ac:dyDescent="0.2">
      <c r="B7" s="531"/>
      <c r="C7" s="531"/>
      <c r="D7" s="531"/>
      <c r="E7" s="531"/>
      <c r="F7" s="531"/>
      <c r="G7" s="531"/>
      <c r="H7" s="531"/>
      <c r="I7" s="531"/>
      <c r="J7" s="531"/>
    </row>
    <row r="8" spans="2:10" ht="15.75" thickBot="1" x14ac:dyDescent="0.25"/>
    <row r="9" spans="2:10" ht="15.75" x14ac:dyDescent="0.25">
      <c r="B9" s="227" t="s">
        <v>246</v>
      </c>
      <c r="C9" s="284"/>
      <c r="D9" s="228"/>
      <c r="E9" s="228"/>
      <c r="F9" s="229"/>
    </row>
    <row r="10" spans="2:10" x14ac:dyDescent="0.2">
      <c r="B10" s="285"/>
      <c r="C10" s="231"/>
      <c r="D10" s="231"/>
      <c r="E10" s="231"/>
      <c r="F10" s="232"/>
    </row>
    <row r="11" spans="2:10" ht="15.75" x14ac:dyDescent="0.25">
      <c r="B11" s="523" t="s">
        <v>247</v>
      </c>
      <c r="C11" s="524"/>
      <c r="D11" s="524"/>
      <c r="E11" s="231"/>
      <c r="F11" s="286">
        <v>3</v>
      </c>
    </row>
    <row r="12" spans="2:10" ht="15.75" x14ac:dyDescent="0.25">
      <c r="B12" s="285"/>
      <c r="C12" s="231"/>
      <c r="D12" s="231"/>
      <c r="E12" s="231"/>
      <c r="F12" s="286"/>
    </row>
    <row r="13" spans="2:10" ht="15.75" x14ac:dyDescent="0.25">
      <c r="B13" s="523" t="s">
        <v>248</v>
      </c>
      <c r="C13" s="524"/>
      <c r="D13" s="524"/>
      <c r="E13" s="231"/>
      <c r="F13" s="286">
        <v>2.5</v>
      </c>
    </row>
    <row r="14" spans="2:10" ht="15.75" x14ac:dyDescent="0.25">
      <c r="B14" s="285"/>
      <c r="C14" s="231"/>
      <c r="D14" s="231"/>
      <c r="E14" s="231"/>
      <c r="F14" s="286"/>
    </row>
    <row r="15" spans="2:10" ht="15.75" x14ac:dyDescent="0.25">
      <c r="B15" s="523" t="s">
        <v>249</v>
      </c>
      <c r="C15" s="524"/>
      <c r="D15" s="524"/>
      <c r="E15" s="231"/>
      <c r="F15" s="286">
        <v>1.25</v>
      </c>
    </row>
    <row r="16" spans="2:10" ht="15.75" x14ac:dyDescent="0.25">
      <c r="B16" s="285"/>
      <c r="C16" s="231"/>
      <c r="D16" s="231"/>
      <c r="E16" s="231"/>
      <c r="F16" s="286"/>
    </row>
    <row r="17" spans="2:10" ht="15.75" x14ac:dyDescent="0.25">
      <c r="B17" s="523" t="s">
        <v>250</v>
      </c>
      <c r="C17" s="524"/>
      <c r="D17" s="524"/>
      <c r="E17" s="231"/>
      <c r="F17" s="286">
        <v>2.5</v>
      </c>
    </row>
    <row r="18" spans="2:10" ht="15.75" x14ac:dyDescent="0.25">
      <c r="B18" s="285"/>
      <c r="C18" s="231"/>
      <c r="D18" s="231"/>
      <c r="E18" s="231"/>
      <c r="F18" s="286"/>
    </row>
    <row r="19" spans="2:10" ht="15.75" x14ac:dyDescent="0.25">
      <c r="B19" s="523" t="s">
        <v>251</v>
      </c>
      <c r="C19" s="524"/>
      <c r="D19" s="524"/>
      <c r="E19" s="231"/>
      <c r="F19" s="286">
        <v>1.75</v>
      </c>
    </row>
    <row r="20" spans="2:10" ht="15.75" x14ac:dyDescent="0.25">
      <c r="B20" s="285"/>
      <c r="C20" s="231"/>
      <c r="D20" s="231"/>
      <c r="E20" s="231"/>
      <c r="F20" s="286"/>
    </row>
    <row r="21" spans="2:10" ht="16.5" thickBot="1" x14ac:dyDescent="0.3">
      <c r="B21" s="523" t="s">
        <v>252</v>
      </c>
      <c r="C21" s="524"/>
      <c r="D21" s="524"/>
      <c r="E21" s="231"/>
      <c r="F21" s="287">
        <v>2.25</v>
      </c>
    </row>
    <row r="22" spans="2:10" ht="16.5" thickTop="1" x14ac:dyDescent="0.25">
      <c r="B22" s="525" t="s">
        <v>253</v>
      </c>
      <c r="C22" s="526"/>
      <c r="D22" s="526"/>
      <c r="E22" s="288"/>
      <c r="F22" s="529">
        <f>SUM(F11:F21)</f>
        <v>13.25</v>
      </c>
    </row>
    <row r="23" spans="2:10" ht="16.5" thickBot="1" x14ac:dyDescent="0.3">
      <c r="B23" s="527"/>
      <c r="C23" s="528"/>
      <c r="D23" s="528"/>
      <c r="E23" s="289"/>
      <c r="F23" s="530"/>
    </row>
    <row r="27" spans="2:10" x14ac:dyDescent="0.2">
      <c r="B27" s="531" t="s">
        <v>254</v>
      </c>
      <c r="C27" s="531"/>
      <c r="D27" s="531"/>
      <c r="E27" s="531"/>
      <c r="F27" s="531"/>
      <c r="G27" s="531"/>
      <c r="H27" s="531"/>
      <c r="I27" s="531"/>
      <c r="J27" s="531"/>
    </row>
    <row r="28" spans="2:10" x14ac:dyDescent="0.2">
      <c r="B28" s="531"/>
      <c r="C28" s="531"/>
      <c r="D28" s="531"/>
      <c r="E28" s="531"/>
      <c r="F28" s="531"/>
      <c r="G28" s="531"/>
      <c r="H28" s="531"/>
      <c r="I28" s="531"/>
      <c r="J28" s="531"/>
    </row>
    <row r="30" spans="2:10" ht="15.75" thickBot="1" x14ac:dyDescent="0.25"/>
    <row r="31" spans="2:10" x14ac:dyDescent="0.2">
      <c r="B31" s="290" t="s">
        <v>255</v>
      </c>
      <c r="C31" s="228"/>
      <c r="D31" s="228"/>
      <c r="E31" s="228"/>
      <c r="F31" s="228"/>
      <c r="G31" s="228"/>
      <c r="H31" s="228"/>
      <c r="I31" s="228"/>
      <c r="J31" s="229"/>
    </row>
    <row r="32" spans="2:10" x14ac:dyDescent="0.2">
      <c r="B32" s="285"/>
      <c r="C32" s="231"/>
      <c r="D32" s="231"/>
      <c r="E32" s="231"/>
      <c r="F32" s="231"/>
      <c r="G32" s="231"/>
      <c r="H32" s="231"/>
      <c r="I32" s="231"/>
      <c r="J32" s="232"/>
    </row>
    <row r="33" spans="2:10" x14ac:dyDescent="0.2">
      <c r="B33" s="518" t="s">
        <v>256</v>
      </c>
      <c r="C33" s="519"/>
      <c r="D33" s="519"/>
      <c r="E33" s="519"/>
      <c r="F33" s="519"/>
      <c r="G33" s="519"/>
      <c r="H33" s="519"/>
      <c r="I33" s="519"/>
      <c r="J33" s="520"/>
    </row>
    <row r="34" spans="2:10" x14ac:dyDescent="0.2">
      <c r="B34" s="518"/>
      <c r="C34" s="519"/>
      <c r="D34" s="519"/>
      <c r="E34" s="519"/>
      <c r="F34" s="519"/>
      <c r="G34" s="519"/>
      <c r="H34" s="519"/>
      <c r="I34" s="519"/>
      <c r="J34" s="520"/>
    </row>
    <row r="35" spans="2:10" x14ac:dyDescent="0.2">
      <c r="B35" s="291"/>
      <c r="C35" s="292"/>
      <c r="D35" s="292"/>
      <c r="E35" s="292"/>
      <c r="F35" s="292"/>
      <c r="G35" s="292"/>
      <c r="H35" s="292"/>
      <c r="I35" s="292"/>
      <c r="J35" s="293"/>
    </row>
    <row r="36" spans="2:10" ht="15" customHeight="1" x14ac:dyDescent="0.2">
      <c r="B36" s="291"/>
      <c r="C36" s="294" t="s">
        <v>257</v>
      </c>
      <c r="D36" s="295"/>
      <c r="E36" s="295"/>
      <c r="F36" s="295"/>
      <c r="G36" s="295"/>
      <c r="H36" s="295"/>
      <c r="I36" s="295"/>
      <c r="J36" s="296"/>
    </row>
    <row r="37" spans="2:10" x14ac:dyDescent="0.2">
      <c r="B37" s="291"/>
      <c r="C37" s="297" t="s">
        <v>258</v>
      </c>
      <c r="D37" s="292"/>
      <c r="E37" s="292"/>
      <c r="F37" s="292"/>
      <c r="G37" s="292"/>
      <c r="H37" s="292"/>
      <c r="I37" s="292"/>
      <c r="J37" s="293"/>
    </row>
    <row r="38" spans="2:10" x14ac:dyDescent="0.2">
      <c r="B38" s="285"/>
      <c r="C38" s="231"/>
      <c r="D38" s="231"/>
      <c r="E38" s="231"/>
      <c r="F38" s="231"/>
      <c r="G38" s="231"/>
      <c r="H38" s="231"/>
      <c r="I38" s="231"/>
      <c r="J38" s="232"/>
    </row>
    <row r="39" spans="2:10" ht="15.75" x14ac:dyDescent="0.25">
      <c r="B39" s="298" t="s">
        <v>259</v>
      </c>
      <c r="C39" s="288"/>
      <c r="D39" s="288"/>
      <c r="E39" s="288"/>
      <c r="F39" s="288"/>
      <c r="G39" s="288"/>
      <c r="H39" s="288"/>
      <c r="I39" s="231"/>
      <c r="J39" s="232"/>
    </row>
    <row r="40" spans="2:10" x14ac:dyDescent="0.2">
      <c r="B40" s="285"/>
      <c r="C40" s="231"/>
      <c r="D40" s="231"/>
      <c r="E40" s="231"/>
      <c r="F40" s="231"/>
      <c r="G40" s="231"/>
      <c r="H40" s="231"/>
      <c r="I40" s="231"/>
      <c r="J40" s="232"/>
    </row>
    <row r="41" spans="2:10" x14ac:dyDescent="0.2">
      <c r="B41" s="285"/>
      <c r="C41" s="231" t="s">
        <v>260</v>
      </c>
      <c r="D41" s="231"/>
      <c r="E41" s="231"/>
      <c r="F41" s="231"/>
      <c r="G41" s="231"/>
      <c r="H41" s="231"/>
      <c r="I41" s="231"/>
      <c r="J41" s="232"/>
    </row>
    <row r="42" spans="2:10" ht="15.75" x14ac:dyDescent="0.25">
      <c r="B42" s="285"/>
      <c r="C42" s="335" t="s">
        <v>247</v>
      </c>
      <c r="D42" s="335"/>
      <c r="E42" s="231"/>
      <c r="F42" s="299"/>
      <c r="G42" s="231"/>
      <c r="H42" s="231"/>
      <c r="I42" s="231"/>
      <c r="J42" s="232"/>
    </row>
    <row r="43" spans="2:10" ht="15.75" x14ac:dyDescent="0.25">
      <c r="B43" s="285"/>
      <c r="C43" s="335" t="s">
        <v>248</v>
      </c>
      <c r="D43" s="335"/>
      <c r="E43" s="231"/>
      <c r="F43" s="299"/>
      <c r="G43" s="231"/>
      <c r="H43" s="231"/>
      <c r="I43" s="231"/>
      <c r="J43" s="232"/>
    </row>
    <row r="44" spans="2:10" ht="15.75" x14ac:dyDescent="0.25">
      <c r="B44" s="285"/>
      <c r="C44" s="335" t="s">
        <v>249</v>
      </c>
      <c r="D44" s="335"/>
      <c r="E44" s="231"/>
      <c r="F44" s="299"/>
      <c r="G44" s="231"/>
      <c r="H44" s="231"/>
      <c r="I44" s="231"/>
      <c r="J44" s="232"/>
    </row>
    <row r="45" spans="2:10" ht="15.75" x14ac:dyDescent="0.25">
      <c r="B45" s="300"/>
      <c r="C45" s="335" t="s">
        <v>251</v>
      </c>
      <c r="D45" s="335"/>
      <c r="E45" s="231"/>
      <c r="F45" s="301"/>
      <c r="G45" s="231"/>
      <c r="H45" s="231"/>
      <c r="I45" s="231"/>
      <c r="J45" s="232"/>
    </row>
    <row r="46" spans="2:10" ht="15.75" x14ac:dyDescent="0.25">
      <c r="B46" s="285"/>
      <c r="C46" s="288" t="s">
        <v>261</v>
      </c>
      <c r="D46" s="231"/>
      <c r="E46" s="231"/>
      <c r="F46" s="302">
        <f>SUM(F42:F45)</f>
        <v>0</v>
      </c>
      <c r="G46" s="231"/>
      <c r="H46" s="231"/>
      <c r="I46" s="231"/>
      <c r="J46" s="232"/>
    </row>
    <row r="47" spans="2:10" ht="15.75" customHeight="1" x14ac:dyDescent="0.2">
      <c r="B47" s="285"/>
      <c r="C47" s="521"/>
      <c r="D47" s="521"/>
      <c r="E47" s="521"/>
      <c r="F47" s="521"/>
      <c r="G47" s="521"/>
      <c r="H47" s="521"/>
      <c r="I47" s="521"/>
      <c r="J47" s="522"/>
    </row>
    <row r="48" spans="2:10" ht="15.75" customHeight="1" x14ac:dyDescent="0.2">
      <c r="B48" s="285"/>
      <c r="C48" s="521"/>
      <c r="D48" s="521"/>
      <c r="E48" s="521"/>
      <c r="F48" s="521"/>
      <c r="G48" s="521"/>
      <c r="H48" s="521"/>
      <c r="I48" s="521"/>
      <c r="J48" s="522"/>
    </row>
    <row r="49" spans="2:10" ht="15.75" x14ac:dyDescent="0.25">
      <c r="B49" s="285"/>
      <c r="C49" s="231"/>
      <c r="D49" s="231"/>
      <c r="E49" s="231"/>
      <c r="F49" s="302"/>
      <c r="G49" s="231"/>
      <c r="H49" s="231"/>
      <c r="I49" s="231"/>
      <c r="J49" s="232"/>
    </row>
    <row r="50" spans="2:10" x14ac:dyDescent="0.2">
      <c r="B50" s="285"/>
      <c r="C50" s="231"/>
      <c r="D50" s="231"/>
      <c r="E50" s="231"/>
      <c r="F50" s="231"/>
      <c r="G50" s="231"/>
      <c r="H50" s="231"/>
      <c r="I50" s="231"/>
      <c r="J50" s="232"/>
    </row>
    <row r="51" spans="2:10" ht="15" customHeight="1" x14ac:dyDescent="0.25">
      <c r="B51" s="518" t="s">
        <v>262</v>
      </c>
      <c r="C51" s="519"/>
      <c r="D51" s="519"/>
      <c r="E51" s="519"/>
      <c r="F51" s="519"/>
      <c r="G51" s="519"/>
      <c r="H51" s="519"/>
      <c r="I51" s="519"/>
      <c r="J51" s="520"/>
    </row>
    <row r="52" spans="2:10" ht="15" customHeight="1" x14ac:dyDescent="0.2">
      <c r="B52" s="291"/>
      <c r="C52" s="292"/>
      <c r="D52" s="292"/>
      <c r="E52" s="292"/>
      <c r="F52" s="292"/>
      <c r="G52" s="292"/>
      <c r="H52" s="292"/>
      <c r="I52" s="292"/>
      <c r="J52" s="293"/>
    </row>
    <row r="53" spans="2:10" ht="15" customHeight="1" x14ac:dyDescent="0.2">
      <c r="B53" s="291"/>
      <c r="C53" s="521" t="s">
        <v>263</v>
      </c>
      <c r="D53" s="521"/>
      <c r="E53" s="521"/>
      <c r="F53" s="521"/>
      <c r="G53" s="521"/>
      <c r="H53" s="521"/>
      <c r="I53" s="521"/>
      <c r="J53" s="522"/>
    </row>
    <row r="54" spans="2:10" ht="15" customHeight="1" x14ac:dyDescent="0.2">
      <c r="B54" s="291"/>
      <c r="C54" s="521"/>
      <c r="D54" s="521"/>
      <c r="E54" s="521"/>
      <c r="F54" s="521"/>
      <c r="G54" s="521"/>
      <c r="H54" s="521"/>
      <c r="I54" s="521"/>
      <c r="J54" s="522"/>
    </row>
    <row r="55" spans="2:10" ht="15" customHeight="1" x14ac:dyDescent="0.2">
      <c r="B55" s="291"/>
      <c r="C55" s="292"/>
      <c r="D55" s="292"/>
      <c r="E55" s="292"/>
      <c r="F55" s="292"/>
      <c r="G55" s="292"/>
      <c r="H55" s="292"/>
      <c r="I55" s="292"/>
      <c r="J55" s="293"/>
    </row>
    <row r="56" spans="2:10" ht="15" customHeight="1" x14ac:dyDescent="0.25">
      <c r="B56" s="291"/>
      <c r="C56" s="297" t="s">
        <v>264</v>
      </c>
      <c r="D56" s="292"/>
      <c r="E56" s="292"/>
      <c r="F56" s="292"/>
      <c r="G56" s="303"/>
      <c r="H56" s="292"/>
      <c r="I56" s="292"/>
      <c r="J56" s="293"/>
    </row>
    <row r="57" spans="2:10" ht="15" customHeight="1" x14ac:dyDescent="0.25">
      <c r="B57" s="291"/>
      <c r="C57" s="303" t="s">
        <v>265</v>
      </c>
      <c r="D57" s="304"/>
      <c r="E57" s="305">
        <f>10000*10</f>
        <v>100000</v>
      </c>
      <c r="F57" s="306"/>
      <c r="G57" s="292"/>
      <c r="H57" s="306"/>
      <c r="I57" s="306"/>
      <c r="J57" s="293"/>
    </row>
    <row r="58" spans="2:10" ht="15" customHeight="1" x14ac:dyDescent="0.25">
      <c r="B58" s="291"/>
      <c r="C58" s="297"/>
      <c r="D58" s="306"/>
      <c r="E58" s="307"/>
      <c r="F58" s="306"/>
      <c r="G58" s="292"/>
      <c r="H58" s="306"/>
      <c r="I58" s="306"/>
      <c r="J58" s="293"/>
    </row>
    <row r="59" spans="2:10" ht="15" customHeight="1" x14ac:dyDescent="0.25">
      <c r="B59" s="291"/>
      <c r="C59" s="297" t="s">
        <v>266</v>
      </c>
      <c r="D59" s="306"/>
      <c r="E59" s="307"/>
      <c r="F59" s="306"/>
      <c r="G59" s="292"/>
      <c r="H59" s="306"/>
      <c r="I59" s="306"/>
      <c r="J59" s="293"/>
    </row>
    <row r="60" spans="2:10" ht="15" customHeight="1" x14ac:dyDescent="0.2">
      <c r="B60" s="291"/>
      <c r="C60" s="294" t="s">
        <v>267</v>
      </c>
      <c r="D60" s="295"/>
      <c r="F60" s="306"/>
      <c r="G60" s="292"/>
      <c r="H60" s="306"/>
      <c r="I60" s="306"/>
      <c r="J60" s="293"/>
    </row>
    <row r="61" spans="2:10" ht="15" customHeight="1" x14ac:dyDescent="0.2">
      <c r="B61" s="291"/>
      <c r="C61" s="294"/>
      <c r="D61" s="295"/>
      <c r="F61" s="306"/>
      <c r="G61" s="292"/>
      <c r="H61" s="306"/>
      <c r="I61" s="306"/>
      <c r="J61" s="293"/>
    </row>
    <row r="62" spans="2:10" ht="15" customHeight="1" x14ac:dyDescent="0.2">
      <c r="B62" s="291"/>
      <c r="C62" s="297" t="s">
        <v>268</v>
      </c>
      <c r="D62" s="295"/>
      <c r="F62" s="306"/>
      <c r="G62" s="292"/>
      <c r="H62" s="306"/>
      <c r="I62" s="306"/>
      <c r="J62" s="293"/>
    </row>
    <row r="63" spans="2:10" ht="15" customHeight="1" x14ac:dyDescent="0.25">
      <c r="B63" s="291"/>
      <c r="C63" s="303" t="s">
        <v>269</v>
      </c>
      <c r="D63" s="304"/>
      <c r="E63" s="305">
        <f>10000*8.5</f>
        <v>85000</v>
      </c>
      <c r="F63" s="306"/>
      <c r="G63" s="292"/>
      <c r="H63" s="306"/>
      <c r="I63" s="306"/>
      <c r="J63" s="293"/>
    </row>
    <row r="64" spans="2:10" ht="15" customHeight="1" x14ac:dyDescent="0.2">
      <c r="B64" s="291"/>
      <c r="C64" s="297"/>
      <c r="D64" s="295"/>
      <c r="F64" s="306"/>
      <c r="G64" s="292"/>
      <c r="H64" s="306"/>
      <c r="I64" s="306"/>
      <c r="J64" s="293"/>
    </row>
    <row r="65" spans="2:10" ht="15" customHeight="1" x14ac:dyDescent="0.2">
      <c r="B65" s="291"/>
      <c r="C65" s="294" t="s">
        <v>270</v>
      </c>
      <c r="D65" s="295"/>
      <c r="F65" s="306"/>
      <c r="G65" s="292"/>
      <c r="H65" s="306"/>
      <c r="I65" s="306"/>
      <c r="J65" s="293"/>
    </row>
    <row r="66" spans="2:10" ht="15" customHeight="1" x14ac:dyDescent="0.2">
      <c r="B66" s="291"/>
      <c r="C66" s="294"/>
      <c r="D66" s="295"/>
      <c r="F66" s="306"/>
      <c r="G66" s="292"/>
      <c r="H66" s="306"/>
      <c r="I66" s="306"/>
      <c r="J66" s="293"/>
    </row>
    <row r="67" spans="2:10" ht="15" customHeight="1" x14ac:dyDescent="0.25">
      <c r="B67" s="291"/>
      <c r="C67" s="330" t="str">
        <f>C57</f>
        <v>Ingreso diferencial</v>
      </c>
      <c r="D67" s="331"/>
      <c r="E67" s="307"/>
      <c r="F67" s="306"/>
      <c r="G67" s="292"/>
      <c r="H67" s="306"/>
      <c r="I67" s="306"/>
      <c r="J67" s="293"/>
    </row>
    <row r="68" spans="2:10" ht="15" customHeight="1" x14ac:dyDescent="0.25">
      <c r="B68" s="308"/>
      <c r="C68" s="332" t="str">
        <f>C63</f>
        <v>Costos diferenciales</v>
      </c>
      <c r="D68" s="333"/>
      <c r="E68" s="309"/>
      <c r="F68" s="310"/>
      <c r="G68" s="297"/>
      <c r="H68" s="306"/>
      <c r="I68" s="306"/>
      <c r="J68" s="293"/>
    </row>
    <row r="69" spans="2:10" ht="15" customHeight="1" x14ac:dyDescent="0.25">
      <c r="B69" s="308"/>
      <c r="C69" s="332" t="s">
        <v>271</v>
      </c>
      <c r="D69" s="334"/>
      <c r="E69" s="311"/>
      <c r="F69" s="310"/>
      <c r="G69" s="312"/>
      <c r="H69" s="306"/>
      <c r="I69" s="306"/>
      <c r="J69" s="293"/>
    </row>
    <row r="70" spans="2:10" ht="15" customHeight="1" x14ac:dyDescent="0.2">
      <c r="B70" s="291"/>
      <c r="C70" s="292"/>
      <c r="D70" s="292"/>
      <c r="E70" s="292"/>
      <c r="F70" s="313"/>
      <c r="G70" s="292"/>
      <c r="H70" s="292"/>
      <c r="I70" s="292"/>
      <c r="J70" s="293"/>
    </row>
    <row r="71" spans="2:10" ht="15.75" x14ac:dyDescent="0.25">
      <c r="B71" s="518" t="s">
        <v>272</v>
      </c>
      <c r="C71" s="519"/>
      <c r="D71" s="519"/>
      <c r="E71" s="519"/>
      <c r="F71" s="519"/>
      <c r="G71" s="519"/>
      <c r="H71" s="519"/>
      <c r="I71" s="519"/>
      <c r="J71" s="520"/>
    </row>
    <row r="72" spans="2:10" x14ac:dyDescent="0.2">
      <c r="B72" s="291"/>
      <c r="C72" s="292"/>
      <c r="D72" s="292"/>
      <c r="E72" s="292"/>
      <c r="F72" s="292"/>
      <c r="G72" s="292"/>
      <c r="H72" s="292"/>
      <c r="I72" s="292"/>
      <c r="J72" s="293"/>
    </row>
    <row r="73" spans="2:10" ht="15" customHeight="1" x14ac:dyDescent="0.2">
      <c r="B73" s="291"/>
      <c r="C73" s="294" t="s">
        <v>273</v>
      </c>
      <c r="D73" s="295"/>
      <c r="E73" s="295"/>
      <c r="F73" s="295"/>
      <c r="G73" s="295"/>
      <c r="H73" s="295"/>
      <c r="I73" s="295"/>
      <c r="J73" s="296"/>
    </row>
    <row r="74" spans="2:10" x14ac:dyDescent="0.2">
      <c r="B74" s="291"/>
      <c r="C74" s="294" t="s">
        <v>274</v>
      </c>
      <c r="D74" s="295"/>
      <c r="E74" s="295"/>
      <c r="F74" s="295"/>
      <c r="G74" s="295"/>
      <c r="H74" s="295"/>
      <c r="I74" s="295"/>
      <c r="J74" s="296"/>
    </row>
    <row r="75" spans="2:10" x14ac:dyDescent="0.2">
      <c r="B75" s="291"/>
      <c r="C75" s="294" t="s">
        <v>275</v>
      </c>
      <c r="D75" s="295"/>
      <c r="E75" s="295"/>
      <c r="F75" s="295"/>
      <c r="G75" s="295"/>
      <c r="H75" s="295"/>
      <c r="I75" s="295"/>
      <c r="J75" s="296"/>
    </row>
    <row r="76" spans="2:10" ht="15" customHeight="1" x14ac:dyDescent="0.2">
      <c r="B76" s="291"/>
      <c r="C76" s="521" t="s">
        <v>276</v>
      </c>
      <c r="D76" s="521"/>
      <c r="E76" s="521"/>
      <c r="F76" s="521"/>
      <c r="G76" s="521"/>
      <c r="H76" s="521"/>
      <c r="I76" s="521"/>
      <c r="J76" s="522"/>
    </row>
    <row r="77" spans="2:10" x14ac:dyDescent="0.2">
      <c r="B77" s="291"/>
      <c r="C77" s="521"/>
      <c r="D77" s="521"/>
      <c r="E77" s="521"/>
      <c r="F77" s="521"/>
      <c r="G77" s="521"/>
      <c r="H77" s="521"/>
      <c r="I77" s="521"/>
      <c r="J77" s="522"/>
    </row>
    <row r="78" spans="2:10" ht="15.75" thickBot="1" x14ac:dyDescent="0.25">
      <c r="B78" s="314"/>
      <c r="C78" s="315"/>
      <c r="D78" s="315"/>
      <c r="E78" s="315"/>
      <c r="F78" s="315"/>
      <c r="G78" s="315"/>
      <c r="H78" s="315"/>
      <c r="I78" s="315"/>
      <c r="J78" s="316"/>
    </row>
    <row r="79" spans="2:10" x14ac:dyDescent="0.2">
      <c r="C79" s="249"/>
    </row>
    <row r="80" spans="2:10" x14ac:dyDescent="0.2">
      <c r="C80" s="249"/>
    </row>
    <row r="81" spans="3:3" x14ac:dyDescent="0.2">
      <c r="C81" s="249"/>
    </row>
    <row r="82" spans="3:3" x14ac:dyDescent="0.2">
      <c r="C82" s="249"/>
    </row>
    <row r="83" spans="3:3" x14ac:dyDescent="0.2">
      <c r="C83" s="249"/>
    </row>
  </sheetData>
  <mergeCells count="16">
    <mergeCell ref="B19:D19"/>
    <mergeCell ref="B4:J7"/>
    <mergeCell ref="B11:D11"/>
    <mergeCell ref="B13:D13"/>
    <mergeCell ref="B15:D15"/>
    <mergeCell ref="B17:D17"/>
    <mergeCell ref="B51:J51"/>
    <mergeCell ref="C53:J54"/>
    <mergeCell ref="B71:J71"/>
    <mergeCell ref="C76:J77"/>
    <mergeCell ref="B21:D21"/>
    <mergeCell ref="B22:D23"/>
    <mergeCell ref="F22:F23"/>
    <mergeCell ref="B27:J28"/>
    <mergeCell ref="B33:J34"/>
    <mergeCell ref="C47:J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3:L23"/>
  <sheetViews>
    <sheetView showGridLines="0" topLeftCell="A7" workbookViewId="0">
      <selection activeCell="I20" sqref="I20"/>
    </sheetView>
  </sheetViews>
  <sheetFormatPr baseColWidth="10" defaultRowHeight="15" x14ac:dyDescent="0.25"/>
  <sheetData>
    <row r="3" spans="2:12" ht="15.75" thickBot="1" x14ac:dyDescent="0.3"/>
    <row r="4" spans="2:12" x14ac:dyDescent="0.25">
      <c r="B4" s="174"/>
      <c r="C4" s="175"/>
      <c r="D4" s="175"/>
      <c r="E4" s="175"/>
      <c r="F4" s="175"/>
      <c r="G4" s="175"/>
      <c r="H4" s="175"/>
      <c r="I4" s="175"/>
      <c r="J4" s="175"/>
      <c r="K4" s="175"/>
      <c r="L4" s="176"/>
    </row>
    <row r="5" spans="2:12" x14ac:dyDescent="0.25">
      <c r="B5" s="145"/>
      <c r="C5" s="146"/>
      <c r="D5" s="146"/>
      <c r="E5" s="148" t="s">
        <v>95</v>
      </c>
      <c r="F5" s="146"/>
      <c r="G5" s="146"/>
      <c r="H5" s="146"/>
      <c r="I5" s="146"/>
      <c r="J5" s="146"/>
      <c r="K5" s="146"/>
      <c r="L5" s="138"/>
    </row>
    <row r="6" spans="2:12" x14ac:dyDescent="0.25">
      <c r="B6" s="145"/>
      <c r="C6" s="146"/>
      <c r="D6" s="146"/>
      <c r="E6" s="146" t="s">
        <v>96</v>
      </c>
      <c r="F6" s="146"/>
      <c r="G6" s="146"/>
      <c r="H6" s="146"/>
      <c r="I6" s="146"/>
      <c r="J6" s="146"/>
      <c r="K6" s="146"/>
      <c r="L6" s="138"/>
    </row>
    <row r="7" spans="2:12" x14ac:dyDescent="0.25">
      <c r="B7" s="145"/>
      <c r="C7" s="146"/>
      <c r="D7" s="146"/>
      <c r="E7" s="148" t="s">
        <v>117</v>
      </c>
      <c r="F7" s="146"/>
      <c r="G7" s="146"/>
      <c r="H7" s="146"/>
      <c r="I7" s="146"/>
      <c r="J7" s="146"/>
      <c r="K7" s="146"/>
      <c r="L7" s="138"/>
    </row>
    <row r="8" spans="2:12" x14ac:dyDescent="0.25">
      <c r="B8" s="145" t="s">
        <v>98</v>
      </c>
      <c r="C8" s="146"/>
      <c r="D8" s="146" t="s">
        <v>99</v>
      </c>
      <c r="E8" s="146"/>
      <c r="F8" s="146"/>
      <c r="G8" s="146" t="s">
        <v>100</v>
      </c>
      <c r="H8" s="146"/>
      <c r="I8" s="146"/>
      <c r="J8" s="146" t="s">
        <v>101</v>
      </c>
      <c r="K8" s="146"/>
      <c r="L8" s="138"/>
    </row>
    <row r="9" spans="2:12" ht="15.75" thickBot="1" x14ac:dyDescent="0.3">
      <c r="B9" s="145" t="s">
        <v>102</v>
      </c>
      <c r="C9" s="146"/>
      <c r="D9" s="146" t="s">
        <v>103</v>
      </c>
      <c r="E9" s="146"/>
      <c r="F9" s="146"/>
      <c r="G9" s="146" t="s">
        <v>104</v>
      </c>
      <c r="H9" s="146"/>
      <c r="I9" s="146"/>
      <c r="J9" s="146"/>
      <c r="K9" s="146"/>
      <c r="L9" s="138"/>
    </row>
    <row r="10" spans="2:12" ht="15.75" thickBot="1" x14ac:dyDescent="0.3">
      <c r="B10" s="145"/>
      <c r="C10" s="146"/>
      <c r="D10" s="456" t="s">
        <v>94</v>
      </c>
      <c r="E10" s="457"/>
      <c r="F10" s="458"/>
      <c r="G10" s="456" t="s">
        <v>109</v>
      </c>
      <c r="H10" s="458"/>
      <c r="I10" s="456" t="s">
        <v>118</v>
      </c>
      <c r="J10" s="457"/>
      <c r="K10" s="458"/>
      <c r="L10" s="138"/>
    </row>
    <row r="11" spans="2:12" ht="20.100000000000001" customHeight="1" x14ac:dyDescent="0.25">
      <c r="B11" s="177" t="s">
        <v>110</v>
      </c>
      <c r="C11" s="178" t="s">
        <v>111</v>
      </c>
      <c r="D11" s="178" t="s">
        <v>113</v>
      </c>
      <c r="E11" s="178" t="s">
        <v>114</v>
      </c>
      <c r="F11" s="178" t="s">
        <v>119</v>
      </c>
      <c r="G11" s="178" t="s">
        <v>112</v>
      </c>
      <c r="H11" s="178" t="s">
        <v>120</v>
      </c>
      <c r="I11" s="178" t="s">
        <v>121</v>
      </c>
      <c r="J11" s="178" t="s">
        <v>122</v>
      </c>
      <c r="K11" s="178" t="s">
        <v>123</v>
      </c>
      <c r="L11" s="138"/>
    </row>
    <row r="12" spans="2:12" ht="20.100000000000001" customHeight="1" x14ac:dyDescent="0.25">
      <c r="B12" s="153">
        <v>44682</v>
      </c>
      <c r="C12" s="154" t="s">
        <v>113</v>
      </c>
      <c r="D12" s="154">
        <v>100</v>
      </c>
      <c r="E12" s="154"/>
      <c r="F12" s="154">
        <v>100</v>
      </c>
      <c r="G12" s="158">
        <v>20</v>
      </c>
      <c r="H12" s="179">
        <v>20</v>
      </c>
      <c r="I12" s="179">
        <f>D12*G12</f>
        <v>2000</v>
      </c>
      <c r="J12" s="154"/>
      <c r="K12" s="179">
        <f>I12-J12</f>
        <v>2000</v>
      </c>
      <c r="L12" s="138"/>
    </row>
    <row r="13" spans="2:12" ht="20.100000000000001" customHeight="1" thickBot="1" x14ac:dyDescent="0.3">
      <c r="B13" s="153">
        <v>44685</v>
      </c>
      <c r="C13" s="154" t="s">
        <v>113</v>
      </c>
      <c r="D13" s="154">
        <v>100</v>
      </c>
      <c r="E13" s="154"/>
      <c r="F13" s="154">
        <v>200</v>
      </c>
      <c r="G13" s="158">
        <v>22</v>
      </c>
      <c r="H13" s="180">
        <v>21</v>
      </c>
      <c r="I13" s="179">
        <f t="shared" ref="I13" si="0">D13*G13</f>
        <v>2200</v>
      </c>
      <c r="J13" s="154"/>
      <c r="K13" s="179">
        <f>K12+I13-J13</f>
        <v>4200</v>
      </c>
      <c r="L13" s="138"/>
    </row>
    <row r="14" spans="2:12" ht="20.100000000000001" customHeight="1" thickBot="1" x14ac:dyDescent="0.3">
      <c r="B14" s="153">
        <v>44687</v>
      </c>
      <c r="C14" s="154" t="s">
        <v>113</v>
      </c>
      <c r="D14" s="154">
        <v>100</v>
      </c>
      <c r="E14" s="154"/>
      <c r="F14" s="160">
        <v>300</v>
      </c>
      <c r="G14" s="163">
        <v>23</v>
      </c>
      <c r="H14" s="187"/>
      <c r="I14" s="181">
        <f>D14*G14</f>
        <v>2300</v>
      </c>
      <c r="J14" s="160"/>
      <c r="K14" s="179">
        <f t="shared" ref="K14" si="1">K13+I14-J14</f>
        <v>6500</v>
      </c>
      <c r="L14" s="138"/>
    </row>
    <row r="15" spans="2:12" ht="20.100000000000001" customHeight="1" thickBot="1" x14ac:dyDescent="0.3">
      <c r="B15" s="153">
        <v>44693</v>
      </c>
      <c r="C15" s="154" t="s">
        <v>114</v>
      </c>
      <c r="D15" s="154"/>
      <c r="E15" s="182">
        <v>50</v>
      </c>
      <c r="F15" s="188"/>
      <c r="G15" s="183"/>
      <c r="H15" s="187"/>
      <c r="I15" s="184"/>
      <c r="J15" s="187"/>
      <c r="K15" s="189"/>
      <c r="L15" s="138"/>
    </row>
    <row r="16" spans="2:12" ht="20.100000000000001" customHeight="1" thickBot="1" x14ac:dyDescent="0.3">
      <c r="B16" s="153">
        <v>44699</v>
      </c>
      <c r="C16" s="154" t="s">
        <v>114</v>
      </c>
      <c r="D16" s="154"/>
      <c r="E16" s="182">
        <v>120</v>
      </c>
      <c r="F16" s="188"/>
      <c r="G16" s="183"/>
      <c r="H16" s="187"/>
      <c r="I16" s="184"/>
      <c r="J16" s="187"/>
      <c r="K16" s="189"/>
      <c r="L16" s="138"/>
    </row>
    <row r="17" spans="2:12" ht="20.100000000000001" customHeight="1" thickBot="1" x14ac:dyDescent="0.3">
      <c r="B17" s="153">
        <v>44701</v>
      </c>
      <c r="C17" s="154" t="s">
        <v>113</v>
      </c>
      <c r="D17" s="154">
        <v>225</v>
      </c>
      <c r="E17" s="154"/>
      <c r="F17" s="169">
        <v>355</v>
      </c>
      <c r="G17" s="161">
        <v>21</v>
      </c>
      <c r="H17" s="185">
        <v>21.24413145539906</v>
      </c>
      <c r="I17" s="179">
        <f t="shared" ref="I17" si="2">D17*G17</f>
        <v>4725</v>
      </c>
      <c r="J17" s="169"/>
      <c r="K17" s="190"/>
      <c r="L17" s="138"/>
    </row>
    <row r="18" spans="2:12" ht="20.100000000000001" customHeight="1" thickBot="1" x14ac:dyDescent="0.3">
      <c r="B18" s="153">
        <v>44710</v>
      </c>
      <c r="C18" s="154" t="s">
        <v>114</v>
      </c>
      <c r="D18" s="154"/>
      <c r="E18" s="182">
        <v>110</v>
      </c>
      <c r="F18" s="188"/>
      <c r="G18" s="168"/>
      <c r="H18" s="187"/>
      <c r="I18" s="184"/>
      <c r="J18" s="187"/>
      <c r="K18" s="189"/>
      <c r="L18" s="138"/>
    </row>
    <row r="19" spans="2:12" x14ac:dyDescent="0.25">
      <c r="B19" s="145"/>
      <c r="C19" s="146"/>
      <c r="D19" s="146"/>
      <c r="E19" s="146"/>
      <c r="F19" s="146"/>
      <c r="G19" s="146"/>
      <c r="H19" s="146"/>
      <c r="I19" s="186"/>
      <c r="J19" s="146"/>
      <c r="K19" s="186"/>
      <c r="L19" s="138"/>
    </row>
    <row r="20" spans="2:12" x14ac:dyDescent="0.25">
      <c r="B20" s="145" t="s">
        <v>124</v>
      </c>
      <c r="C20" s="146"/>
      <c r="D20" s="146"/>
      <c r="E20" s="146"/>
      <c r="F20" s="146"/>
      <c r="G20" s="146"/>
      <c r="H20" s="146"/>
      <c r="I20" s="186"/>
      <c r="J20" s="146"/>
      <c r="K20" s="186"/>
      <c r="L20" s="138"/>
    </row>
    <row r="21" spans="2:12" x14ac:dyDescent="0.25">
      <c r="B21" s="145"/>
      <c r="C21" s="146" t="s">
        <v>125</v>
      </c>
      <c r="D21" s="146"/>
      <c r="E21" s="146"/>
      <c r="F21" s="146"/>
      <c r="G21" s="146"/>
      <c r="H21" s="146"/>
      <c r="I21" s="146"/>
      <c r="J21" s="146"/>
      <c r="K21" s="146"/>
      <c r="L21" s="138"/>
    </row>
    <row r="22" spans="2:12" x14ac:dyDescent="0.25">
      <c r="B22" s="137"/>
      <c r="C22" s="136"/>
      <c r="D22" s="136"/>
      <c r="E22" s="136"/>
      <c r="F22" s="136"/>
      <c r="G22" s="136"/>
      <c r="H22" s="136"/>
      <c r="I22" s="136"/>
      <c r="J22" s="136"/>
      <c r="K22" s="136"/>
      <c r="L22" s="138"/>
    </row>
    <row r="23" spans="2:12" ht="15.75" thickBot="1" x14ac:dyDescent="0.3">
      <c r="B23" s="139"/>
      <c r="C23" s="140"/>
      <c r="D23" s="140"/>
      <c r="E23" s="140"/>
      <c r="F23" s="140"/>
      <c r="G23" s="140"/>
      <c r="H23" s="140"/>
      <c r="I23" s="140"/>
      <c r="J23" s="140"/>
      <c r="K23" s="140"/>
      <c r="L23" s="141"/>
    </row>
  </sheetData>
  <mergeCells count="3">
    <mergeCell ref="D10:F10"/>
    <mergeCell ref="G10:H10"/>
    <mergeCell ref="I10:K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C29"/>
  <sheetViews>
    <sheetView tabSelected="1" zoomScaleNormal="100" workbookViewId="0">
      <selection activeCell="D14" sqref="D14"/>
    </sheetView>
  </sheetViews>
  <sheetFormatPr baseColWidth="10" defaultRowHeight="15" x14ac:dyDescent="0.25"/>
  <cols>
    <col min="1" max="1" width="42.7109375" customWidth="1"/>
    <col min="2" max="2" width="18.140625" customWidth="1"/>
    <col min="13" max="13" width="8.7109375" customWidth="1"/>
    <col min="14" max="14" width="11.85546875" customWidth="1"/>
  </cols>
  <sheetData>
    <row r="1" spans="1:3" ht="23.25" x14ac:dyDescent="0.35">
      <c r="A1" s="465" t="s">
        <v>323</v>
      </c>
      <c r="B1" s="465"/>
      <c r="C1" s="465"/>
    </row>
    <row r="2" spans="1:3" ht="45.75" customHeight="1" x14ac:dyDescent="0.25">
      <c r="A2" s="466" t="s">
        <v>324</v>
      </c>
      <c r="B2" s="466"/>
      <c r="C2" s="466"/>
    </row>
    <row r="3" spans="1:3" ht="30" customHeight="1" x14ac:dyDescent="0.25">
      <c r="A3" s="466" t="s">
        <v>325</v>
      </c>
      <c r="B3" s="466"/>
      <c r="C3" s="466"/>
    </row>
    <row r="5" spans="1:3" x14ac:dyDescent="0.25">
      <c r="A5" s="450" t="s">
        <v>326</v>
      </c>
      <c r="B5" s="451">
        <v>42000</v>
      </c>
    </row>
    <row r="6" spans="1:3" x14ac:dyDescent="0.25">
      <c r="A6" s="450" t="s">
        <v>327</v>
      </c>
      <c r="B6" s="451">
        <v>35000</v>
      </c>
    </row>
    <row r="7" spans="1:3" x14ac:dyDescent="0.25">
      <c r="A7" s="450" t="s">
        <v>328</v>
      </c>
      <c r="B7" s="451">
        <v>17500</v>
      </c>
    </row>
    <row r="8" spans="1:3" x14ac:dyDescent="0.25">
      <c r="A8" s="450" t="s">
        <v>329</v>
      </c>
      <c r="B8" s="451">
        <v>11900</v>
      </c>
    </row>
    <row r="9" spans="1:3" x14ac:dyDescent="0.25">
      <c r="A9" s="450" t="s">
        <v>330</v>
      </c>
      <c r="B9" s="451">
        <v>21000</v>
      </c>
    </row>
    <row r="10" spans="1:3" x14ac:dyDescent="0.25">
      <c r="A10" s="450" t="s">
        <v>331</v>
      </c>
      <c r="B10" s="451">
        <v>35000</v>
      </c>
    </row>
    <row r="11" spans="1:3" x14ac:dyDescent="0.25">
      <c r="A11" s="450" t="s">
        <v>332</v>
      </c>
      <c r="B11" s="451">
        <v>7000</v>
      </c>
    </row>
    <row r="12" spans="1:3" x14ac:dyDescent="0.25">
      <c r="A12" s="450" t="s">
        <v>333</v>
      </c>
      <c r="B12" s="451">
        <v>28000</v>
      </c>
    </row>
    <row r="13" spans="1:3" x14ac:dyDescent="0.25">
      <c r="A13" s="450" t="s">
        <v>334</v>
      </c>
      <c r="B13" s="451">
        <v>119000</v>
      </c>
    </row>
    <row r="14" spans="1:3" x14ac:dyDescent="0.25">
      <c r="A14" s="450" t="s">
        <v>335</v>
      </c>
      <c r="B14" s="451">
        <v>8400</v>
      </c>
    </row>
    <row r="17" spans="1:3" x14ac:dyDescent="0.25">
      <c r="A17" s="467" t="s">
        <v>336</v>
      </c>
      <c r="B17" s="467"/>
      <c r="C17" s="467"/>
    </row>
    <row r="18" spans="1:3" x14ac:dyDescent="0.25">
      <c r="A18" s="464" t="s">
        <v>337</v>
      </c>
      <c r="B18" s="464"/>
      <c r="C18" s="464"/>
    </row>
    <row r="19" spans="1:3" ht="30.75" customHeight="1" x14ac:dyDescent="0.25">
      <c r="A19" s="464" t="s">
        <v>338</v>
      </c>
      <c r="B19" s="464"/>
      <c r="C19" s="464"/>
    </row>
    <row r="20" spans="1:3" ht="45.75" customHeight="1" x14ac:dyDescent="0.25">
      <c r="A20" s="464" t="s">
        <v>339</v>
      </c>
      <c r="B20" s="464"/>
      <c r="C20" s="464"/>
    </row>
    <row r="21" spans="1:3" ht="29.25" customHeight="1" x14ac:dyDescent="0.25">
      <c r="A21" s="464" t="s">
        <v>340</v>
      </c>
      <c r="B21" s="464"/>
      <c r="C21" s="464"/>
    </row>
    <row r="22" spans="1:3" x14ac:dyDescent="0.25">
      <c r="A22" s="463" t="s">
        <v>341</v>
      </c>
      <c r="B22" s="463"/>
      <c r="C22" s="463"/>
    </row>
    <row r="23" spans="1:3" x14ac:dyDescent="0.25">
      <c r="A23" s="463" t="s">
        <v>385</v>
      </c>
      <c r="B23" s="463"/>
      <c r="C23" s="463"/>
    </row>
    <row r="24" spans="1:3" ht="15.75" customHeight="1" x14ac:dyDescent="0.25">
      <c r="A24" s="463" t="s">
        <v>384</v>
      </c>
      <c r="B24" s="463"/>
      <c r="C24" s="463"/>
    </row>
    <row r="25" spans="1:3" ht="33.75" customHeight="1" x14ac:dyDescent="0.25">
      <c r="A25" s="464" t="s">
        <v>342</v>
      </c>
      <c r="B25" s="464"/>
      <c r="C25" s="464"/>
    </row>
    <row r="26" spans="1:3" x14ac:dyDescent="0.25">
      <c r="A26" s="463" t="s">
        <v>343</v>
      </c>
      <c r="B26" s="463"/>
      <c r="C26" s="463"/>
    </row>
    <row r="27" spans="1:3" x14ac:dyDescent="0.25">
      <c r="A27" s="463" t="s">
        <v>344</v>
      </c>
      <c r="B27" s="463"/>
      <c r="C27" s="463"/>
    </row>
    <row r="28" spans="1:3" x14ac:dyDescent="0.25">
      <c r="A28" s="463" t="s">
        <v>345</v>
      </c>
      <c r="B28" s="463"/>
      <c r="C28" s="463"/>
    </row>
    <row r="29" spans="1:3" x14ac:dyDescent="0.25">
      <c r="A29" s="463" t="s">
        <v>346</v>
      </c>
      <c r="B29" s="463"/>
      <c r="C29" s="463"/>
    </row>
  </sheetData>
  <mergeCells count="16">
    <mergeCell ref="A19:C19"/>
    <mergeCell ref="A1:C1"/>
    <mergeCell ref="A2:C2"/>
    <mergeCell ref="A3:C3"/>
    <mergeCell ref="A17:C17"/>
    <mergeCell ref="A18:C18"/>
    <mergeCell ref="A27:C27"/>
    <mergeCell ref="A28:C28"/>
    <mergeCell ref="A29:C29"/>
    <mergeCell ref="A23:C23"/>
    <mergeCell ref="A20:C20"/>
    <mergeCell ref="A21:C21"/>
    <mergeCell ref="A22:C22"/>
    <mergeCell ref="A24:C24"/>
    <mergeCell ref="A25:C25"/>
    <mergeCell ref="A26:C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P41"/>
  <sheetViews>
    <sheetView topLeftCell="A16" zoomScale="98" zoomScaleNormal="98" workbookViewId="0">
      <selection activeCell="I12" sqref="I12"/>
    </sheetView>
  </sheetViews>
  <sheetFormatPr baseColWidth="10" defaultRowHeight="15" x14ac:dyDescent="0.25"/>
  <cols>
    <col min="1" max="1" width="5" customWidth="1"/>
    <col min="2" max="2" width="20" customWidth="1"/>
    <col min="3" max="3" width="16.5703125" customWidth="1"/>
    <col min="4" max="4" width="4.5703125" customWidth="1"/>
    <col min="5" max="5" width="4.7109375" customWidth="1"/>
    <col min="6" max="6" width="13.28515625" bestFit="1" customWidth="1"/>
    <col min="7" max="7" width="13.7109375" customWidth="1"/>
    <col min="8" max="9" width="6" customWidth="1"/>
    <col min="10" max="10" width="22" customWidth="1"/>
    <col min="11" max="11" width="17.7109375" customWidth="1"/>
    <col min="12" max="12" width="4.5703125" customWidth="1"/>
    <col min="13" max="13" width="5.85546875" customWidth="1"/>
    <col min="14" max="15" width="12.42578125" bestFit="1" customWidth="1"/>
    <col min="16" max="16" width="5.85546875" customWidth="1"/>
  </cols>
  <sheetData>
    <row r="1" spans="1:16" ht="21" x14ac:dyDescent="0.35">
      <c r="A1" s="469" t="s">
        <v>196</v>
      </c>
      <c r="B1" s="469"/>
      <c r="C1" s="469"/>
      <c r="D1" s="469"/>
      <c r="E1" s="469"/>
      <c r="F1" s="469"/>
      <c r="G1" s="469"/>
      <c r="H1" s="469"/>
      <c r="I1" s="469"/>
      <c r="J1" s="469"/>
      <c r="K1" s="469"/>
      <c r="L1" s="469"/>
      <c r="M1" s="469"/>
      <c r="N1" s="469"/>
      <c r="O1" s="469"/>
    </row>
    <row r="2" spans="1:16" x14ac:dyDescent="0.25">
      <c r="A2" s="470" t="s">
        <v>347</v>
      </c>
      <c r="B2" s="470"/>
      <c r="C2" s="470"/>
      <c r="D2" s="470"/>
      <c r="E2" s="470"/>
      <c r="F2" s="470"/>
      <c r="G2" s="470"/>
      <c r="H2" s="470"/>
      <c r="I2" s="470"/>
      <c r="J2" s="470"/>
      <c r="K2" s="470"/>
      <c r="L2" s="470"/>
      <c r="M2" s="470"/>
      <c r="N2" s="470"/>
      <c r="O2" s="470"/>
    </row>
    <row r="3" spans="1:16" x14ac:dyDescent="0.25">
      <c r="A3" s="425"/>
      <c r="B3" s="425"/>
      <c r="C3" s="425"/>
      <c r="D3" s="425"/>
      <c r="E3" s="425"/>
      <c r="F3" s="425"/>
      <c r="G3" s="425"/>
      <c r="H3" s="425"/>
      <c r="I3" s="425"/>
      <c r="J3" s="425"/>
      <c r="K3" s="425"/>
      <c r="L3" s="425"/>
      <c r="M3" s="425"/>
      <c r="N3" s="425"/>
      <c r="O3" s="425"/>
    </row>
    <row r="4" spans="1:16" ht="15.75" thickBot="1" x14ac:dyDescent="0.3">
      <c r="B4" s="468" t="str">
        <f>REDACCIÓN!A5</f>
        <v>Bancos</v>
      </c>
      <c r="C4" s="468"/>
      <c r="F4" s="468" t="str">
        <f>REDACCIÓN!A6</f>
        <v>Clientes</v>
      </c>
      <c r="G4" s="468"/>
      <c r="H4" s="136"/>
      <c r="J4" s="468" t="str">
        <f>REDACCIÓN!A7</f>
        <v>Inventario de materia prima</v>
      </c>
      <c r="K4" s="468"/>
      <c r="N4" s="468" t="str">
        <f>REDACCIÓN!A8</f>
        <v>Producción en proceso</v>
      </c>
      <c r="O4" s="468"/>
    </row>
    <row r="5" spans="1:16" x14ac:dyDescent="0.25">
      <c r="A5" s="426" t="s">
        <v>348</v>
      </c>
      <c r="B5" s="427">
        <f>REDACCIÓN!B5</f>
        <v>42000</v>
      </c>
      <c r="C5" s="424">
        <v>12600</v>
      </c>
      <c r="D5" t="s">
        <v>349</v>
      </c>
      <c r="E5" s="426" t="s">
        <v>348</v>
      </c>
      <c r="F5" s="427">
        <f>REDACCIÓN!B6</f>
        <v>35000</v>
      </c>
      <c r="G5" s="424">
        <v>100000</v>
      </c>
      <c r="H5" t="s">
        <v>350</v>
      </c>
      <c r="I5" s="426" t="s">
        <v>348</v>
      </c>
      <c r="J5" s="427">
        <f>REDACCIÓN!B7</f>
        <v>17500</v>
      </c>
      <c r="K5" s="424">
        <v>32900</v>
      </c>
      <c r="L5" t="s">
        <v>351</v>
      </c>
      <c r="M5" s="426" t="s">
        <v>348</v>
      </c>
      <c r="N5" s="427">
        <f>REDACCIÓN!B8</f>
        <v>11900</v>
      </c>
    </row>
    <row r="6" spans="1:16" x14ac:dyDescent="0.25">
      <c r="A6" s="426" t="s">
        <v>352</v>
      </c>
      <c r="B6" s="428">
        <v>100000</v>
      </c>
      <c r="C6" s="424">
        <v>1400</v>
      </c>
      <c r="D6" t="s">
        <v>353</v>
      </c>
      <c r="E6" s="429" t="s">
        <v>354</v>
      </c>
      <c r="F6" s="430">
        <v>87500</v>
      </c>
      <c r="G6" s="431"/>
      <c r="I6" s="426" t="s">
        <v>355</v>
      </c>
      <c r="J6" s="430">
        <v>28000</v>
      </c>
      <c r="K6" s="431"/>
      <c r="M6" s="426" t="s">
        <v>356</v>
      </c>
      <c r="N6" s="428">
        <v>28000</v>
      </c>
    </row>
    <row r="7" spans="1:16" x14ac:dyDescent="0.25">
      <c r="B7" s="432"/>
      <c r="C7" s="424">
        <v>35000</v>
      </c>
      <c r="D7" t="s">
        <v>357</v>
      </c>
      <c r="F7" s="433">
        <f>SUM(F5:F6)</f>
        <v>122500</v>
      </c>
      <c r="G7" s="434">
        <f>SUM(G5:G6)</f>
        <v>100000</v>
      </c>
      <c r="J7" s="433">
        <f>SUM(J5:J6)</f>
        <v>45500</v>
      </c>
      <c r="K7" s="434">
        <f>SUM(K5:K6)</f>
        <v>32900</v>
      </c>
      <c r="M7" s="426" t="s">
        <v>358</v>
      </c>
      <c r="N7" s="428">
        <v>10500</v>
      </c>
      <c r="O7" s="136"/>
    </row>
    <row r="8" spans="1:16" x14ac:dyDescent="0.25">
      <c r="B8" s="432"/>
      <c r="C8" s="435">
        <v>12400</v>
      </c>
      <c r="D8" t="s">
        <v>359</v>
      </c>
      <c r="F8" s="436">
        <f>'ESQUEMAS DE MAYOR'!F7-'ESQUEMAS DE MAYOR'!G7</f>
        <v>22500</v>
      </c>
      <c r="J8" s="436">
        <f>J7-K7</f>
        <v>12600</v>
      </c>
      <c r="M8" s="426" t="s">
        <v>360</v>
      </c>
      <c r="N8" s="437">
        <f>K29</f>
        <v>11900</v>
      </c>
      <c r="O8" s="431"/>
    </row>
    <row r="9" spans="1:16" x14ac:dyDescent="0.25">
      <c r="B9" s="438"/>
      <c r="C9" s="439">
        <v>15100</v>
      </c>
      <c r="D9" t="s">
        <v>361</v>
      </c>
      <c r="F9" s="432"/>
      <c r="J9" s="432"/>
      <c r="N9" s="433">
        <f>SUM(N5:N8)</f>
        <v>62300</v>
      </c>
      <c r="O9" s="440">
        <v>45500</v>
      </c>
      <c r="P9" t="s">
        <v>362</v>
      </c>
    </row>
    <row r="10" spans="1:16" x14ac:dyDescent="0.25">
      <c r="B10" s="433">
        <f>SUM(B5:B9)</f>
        <v>142000</v>
      </c>
      <c r="C10" s="434">
        <f>SUM(C5:C9)</f>
        <v>76500</v>
      </c>
      <c r="F10" s="432"/>
      <c r="J10" s="432"/>
      <c r="N10" s="436">
        <f>N9-O9</f>
        <v>16800</v>
      </c>
    </row>
    <row r="11" spans="1:16" x14ac:dyDescent="0.25">
      <c r="B11" s="436">
        <f>B10-C10</f>
        <v>65500</v>
      </c>
      <c r="F11" s="432"/>
      <c r="J11" s="432"/>
      <c r="N11" s="432"/>
    </row>
    <row r="14" spans="1:16" ht="15.75" thickBot="1" x14ac:dyDescent="0.3">
      <c r="B14" s="468" t="str">
        <f>REDACCIÓN!A9</f>
        <v>Inventario de artículos terminados</v>
      </c>
      <c r="C14" s="468"/>
      <c r="F14" s="468" t="str">
        <f>REDACCIÓN!A10</f>
        <v>Plantas de proceso</v>
      </c>
      <c r="G14" s="468"/>
      <c r="H14" s="136"/>
      <c r="J14" s="468" t="str">
        <f>REDACCIÓN!A11</f>
        <v>Depreciación acumulada de plastas de proceso</v>
      </c>
      <c r="K14" s="468"/>
      <c r="N14" s="468" t="str">
        <f>REDACCIÓN!A12</f>
        <v>Proveedores nacionales</v>
      </c>
      <c r="O14" s="468"/>
    </row>
    <row r="15" spans="1:16" x14ac:dyDescent="0.25">
      <c r="A15" s="426" t="s">
        <v>348</v>
      </c>
      <c r="B15" s="427">
        <f>REDACCIÓN!B9</f>
        <v>21000</v>
      </c>
      <c r="E15" s="426" t="s">
        <v>348</v>
      </c>
      <c r="F15" s="441">
        <f>REDACCIÓN!B10</f>
        <v>35000</v>
      </c>
      <c r="G15" s="442"/>
      <c r="J15" s="443"/>
      <c r="K15" s="435">
        <f>REDACCIÓN!B11</f>
        <v>7000</v>
      </c>
      <c r="L15" t="s">
        <v>363</v>
      </c>
      <c r="M15" s="426" t="s">
        <v>364</v>
      </c>
      <c r="N15" s="444">
        <v>35000</v>
      </c>
      <c r="O15" s="435">
        <f>REDACCIÓN!B12</f>
        <v>28000</v>
      </c>
      <c r="P15" t="s">
        <v>363</v>
      </c>
    </row>
    <row r="16" spans="1:16" x14ac:dyDescent="0.25">
      <c r="A16" s="426" t="s">
        <v>365</v>
      </c>
      <c r="B16" s="430">
        <v>45500</v>
      </c>
      <c r="C16" s="431"/>
      <c r="F16" s="436">
        <f>F15</f>
        <v>35000</v>
      </c>
      <c r="J16" s="438"/>
      <c r="K16" s="445">
        <v>3500</v>
      </c>
      <c r="L16" t="s">
        <v>366</v>
      </c>
      <c r="N16" s="438"/>
      <c r="O16" s="445">
        <v>28000</v>
      </c>
      <c r="P16" t="s">
        <v>367</v>
      </c>
    </row>
    <row r="17" spans="2:16" x14ac:dyDescent="0.25">
      <c r="B17" s="436">
        <f>SUM(B15:B16)</f>
        <v>66500</v>
      </c>
      <c r="C17" s="424">
        <v>42000</v>
      </c>
      <c r="D17" t="s">
        <v>368</v>
      </c>
      <c r="F17" s="432"/>
      <c r="J17" s="432"/>
      <c r="K17" s="435">
        <f>SUM(K15:K16)</f>
        <v>10500</v>
      </c>
      <c r="N17" s="433">
        <f>SUM(N15:N16)</f>
        <v>35000</v>
      </c>
      <c r="O17" s="434">
        <f>SUM(O15:O16)</f>
        <v>56000</v>
      </c>
    </row>
    <row r="18" spans="2:16" x14ac:dyDescent="0.25">
      <c r="B18" s="432"/>
      <c r="F18" s="432"/>
      <c r="J18" s="432"/>
      <c r="N18" s="432"/>
      <c r="O18" s="435">
        <f>O17-N17</f>
        <v>21000</v>
      </c>
    </row>
    <row r="19" spans="2:16" x14ac:dyDescent="0.25">
      <c r="B19" s="432"/>
      <c r="F19" s="432"/>
      <c r="J19" s="432"/>
      <c r="N19" s="432"/>
    </row>
    <row r="20" spans="2:16" x14ac:dyDescent="0.25">
      <c r="B20" s="432"/>
      <c r="F20" s="432"/>
      <c r="J20" s="432"/>
      <c r="N20" s="432"/>
    </row>
    <row r="21" spans="2:16" x14ac:dyDescent="0.25">
      <c r="B21" s="432"/>
      <c r="F21" s="432"/>
      <c r="J21" s="432"/>
      <c r="N21" s="432"/>
    </row>
    <row r="24" spans="2:16" ht="15.75" thickBot="1" x14ac:dyDescent="0.3">
      <c r="B24" s="468" t="str">
        <f>REDACCIÓN!A13</f>
        <v>Capital social</v>
      </c>
      <c r="C24" s="468"/>
      <c r="F24" s="468" t="str">
        <f>REDACCIÓN!A14</f>
        <v>Utilidad acumulada</v>
      </c>
      <c r="G24" s="468"/>
      <c r="H24" s="136"/>
      <c r="J24" s="468" t="s">
        <v>369</v>
      </c>
      <c r="K24" s="468"/>
      <c r="N24" s="468" t="s">
        <v>370</v>
      </c>
      <c r="O24" s="468"/>
    </row>
    <row r="25" spans="2:16" x14ac:dyDescent="0.25">
      <c r="B25" s="446"/>
      <c r="C25" s="442">
        <f>REDACCIÓN!B13</f>
        <v>119000</v>
      </c>
      <c r="D25" t="s">
        <v>363</v>
      </c>
      <c r="F25" s="446"/>
      <c r="G25" s="442">
        <f>REDACCIÓN!B14</f>
        <v>8400</v>
      </c>
      <c r="H25" t="s">
        <v>363</v>
      </c>
      <c r="I25" s="426" t="s">
        <v>356</v>
      </c>
      <c r="J25" s="444">
        <v>4900</v>
      </c>
      <c r="K25" s="424"/>
      <c r="M25" s="426" t="s">
        <v>349</v>
      </c>
      <c r="N25" s="444">
        <v>12600</v>
      </c>
      <c r="O25" s="424">
        <v>2100</v>
      </c>
      <c r="P25" t="s">
        <v>371</v>
      </c>
    </row>
    <row r="26" spans="2:16" x14ac:dyDescent="0.25">
      <c r="B26" s="432"/>
      <c r="C26" s="435">
        <f>C25</f>
        <v>119000</v>
      </c>
      <c r="F26" s="432"/>
      <c r="G26" s="435">
        <f>G25</f>
        <v>8400</v>
      </c>
      <c r="I26" s="426" t="s">
        <v>372</v>
      </c>
      <c r="J26" s="428">
        <v>2100</v>
      </c>
      <c r="N26" s="438"/>
      <c r="O26" s="445">
        <v>10500</v>
      </c>
      <c r="P26" t="s">
        <v>373</v>
      </c>
    </row>
    <row r="27" spans="2:16" x14ac:dyDescent="0.25">
      <c r="B27" s="432"/>
      <c r="F27" s="432"/>
      <c r="I27" s="426" t="s">
        <v>374</v>
      </c>
      <c r="J27" s="428">
        <v>1400</v>
      </c>
      <c r="N27" s="436">
        <f>SUM(N25:N26)</f>
        <v>12600</v>
      </c>
      <c r="O27" s="435">
        <f>SUM(O25:O26)</f>
        <v>12600</v>
      </c>
    </row>
    <row r="28" spans="2:16" ht="15.75" thickBot="1" x14ac:dyDescent="0.3">
      <c r="B28" s="432"/>
      <c r="F28" s="432"/>
      <c r="I28" s="426" t="s">
        <v>375</v>
      </c>
      <c r="J28" s="437">
        <f>F15*0.1</f>
        <v>3500</v>
      </c>
      <c r="K28" s="431"/>
      <c r="N28" s="447"/>
      <c r="O28" s="448"/>
    </row>
    <row r="29" spans="2:16" ht="15.75" thickTop="1" x14ac:dyDescent="0.25">
      <c r="B29" s="432"/>
      <c r="F29" s="432"/>
      <c r="J29" s="436">
        <f>SUM(J25:J28)</f>
        <v>11900</v>
      </c>
      <c r="K29" s="435">
        <f>J29</f>
        <v>11900</v>
      </c>
      <c r="L29" t="s">
        <v>376</v>
      </c>
      <c r="N29" s="432"/>
    </row>
    <row r="30" spans="2:16" ht="15.75" thickBot="1" x14ac:dyDescent="0.3">
      <c r="B30" s="432"/>
      <c r="F30" s="432"/>
      <c r="J30" s="447"/>
      <c r="K30" s="448"/>
      <c r="N30" s="432"/>
    </row>
    <row r="31" spans="2:16" ht="15.75" thickTop="1" x14ac:dyDescent="0.25">
      <c r="B31" s="432"/>
      <c r="F31" s="432"/>
      <c r="J31" s="432"/>
      <c r="N31" s="432"/>
    </row>
    <row r="34" spans="2:15" ht="15.75" thickBot="1" x14ac:dyDescent="0.3">
      <c r="B34" s="468" t="s">
        <v>178</v>
      </c>
      <c r="C34" s="468"/>
      <c r="F34" s="468" t="s">
        <v>377</v>
      </c>
      <c r="G34" s="468"/>
      <c r="J34" s="468" t="s">
        <v>378</v>
      </c>
      <c r="K34" s="468"/>
      <c r="N34" s="468" t="s">
        <v>379</v>
      </c>
      <c r="O34" s="468"/>
    </row>
    <row r="35" spans="2:15" x14ac:dyDescent="0.25">
      <c r="B35" s="446"/>
      <c r="C35" s="442">
        <v>87500</v>
      </c>
      <c r="D35" t="s">
        <v>380</v>
      </c>
      <c r="E35" s="426" t="s">
        <v>381</v>
      </c>
      <c r="F35" s="449">
        <v>42000</v>
      </c>
      <c r="G35" s="442"/>
      <c r="I35" t="s">
        <v>382</v>
      </c>
      <c r="J35" s="441">
        <v>12400</v>
      </c>
      <c r="K35" s="442"/>
      <c r="M35" t="s">
        <v>383</v>
      </c>
      <c r="N35" s="441">
        <v>15100</v>
      </c>
      <c r="O35" s="442"/>
    </row>
    <row r="36" spans="2:15" x14ac:dyDescent="0.25">
      <c r="B36" s="432"/>
      <c r="C36" s="435">
        <f>C35</f>
        <v>87500</v>
      </c>
      <c r="F36" s="436">
        <f>F35</f>
        <v>42000</v>
      </c>
      <c r="J36" s="436">
        <f>J35</f>
        <v>12400</v>
      </c>
      <c r="N36" s="436">
        <f>N35</f>
        <v>15100</v>
      </c>
    </row>
    <row r="37" spans="2:15" x14ac:dyDescent="0.25">
      <c r="B37" s="432"/>
      <c r="F37" s="432"/>
      <c r="J37" s="432"/>
      <c r="N37" s="432"/>
    </row>
    <row r="38" spans="2:15" x14ac:dyDescent="0.25">
      <c r="B38" s="432"/>
      <c r="F38" s="432"/>
      <c r="J38" s="432"/>
      <c r="N38" s="432"/>
    </row>
    <row r="39" spans="2:15" x14ac:dyDescent="0.25">
      <c r="B39" s="432"/>
      <c r="F39" s="432"/>
      <c r="J39" s="432"/>
      <c r="N39" s="432"/>
    </row>
    <row r="40" spans="2:15" x14ac:dyDescent="0.25">
      <c r="B40" s="432"/>
      <c r="F40" s="432"/>
      <c r="J40" s="432"/>
      <c r="N40" s="432"/>
    </row>
    <row r="41" spans="2:15" x14ac:dyDescent="0.25">
      <c r="B41" s="432"/>
      <c r="F41" s="432"/>
      <c r="J41" s="432"/>
      <c r="N41" s="432"/>
    </row>
  </sheetData>
  <mergeCells count="18">
    <mergeCell ref="A1:O1"/>
    <mergeCell ref="A2:O2"/>
    <mergeCell ref="B4:C4"/>
    <mergeCell ref="F4:G4"/>
    <mergeCell ref="J4:K4"/>
    <mergeCell ref="N4:O4"/>
    <mergeCell ref="B34:C34"/>
    <mergeCell ref="F34:G34"/>
    <mergeCell ref="J34:K34"/>
    <mergeCell ref="N34:O34"/>
    <mergeCell ref="B14:C14"/>
    <mergeCell ref="F14:G14"/>
    <mergeCell ref="J14:K14"/>
    <mergeCell ref="N14:O14"/>
    <mergeCell ref="B24:C24"/>
    <mergeCell ref="F24:G24"/>
    <mergeCell ref="J24:K24"/>
    <mergeCell ref="N24:O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rgb="FF7030A0"/>
    <pageSetUpPr fitToPage="1"/>
  </sheetPr>
  <dimension ref="A1:S88"/>
  <sheetViews>
    <sheetView topLeftCell="D1" zoomScale="70" zoomScaleNormal="70" workbookViewId="0">
      <selection activeCell="N56" sqref="N56"/>
    </sheetView>
  </sheetViews>
  <sheetFormatPr baseColWidth="10" defaultRowHeight="15" x14ac:dyDescent="0.25"/>
  <cols>
    <col min="1" max="1" width="1.5703125" style="8" customWidth="1"/>
    <col min="2" max="2" width="16.28515625" style="69" customWidth="1"/>
    <col min="3" max="3" width="27.7109375" style="134" customWidth="1"/>
    <col min="4" max="5" width="28.5703125" style="134" customWidth="1"/>
    <col min="6" max="6" width="39.28515625" style="134" customWidth="1"/>
    <col min="7" max="7" width="26.140625" style="69" customWidth="1"/>
    <col min="8" max="9" width="1.5703125" style="69" customWidth="1"/>
    <col min="10" max="10" width="66.5703125" style="69" customWidth="1"/>
    <col min="11" max="11" width="24.42578125" style="105" customWidth="1"/>
    <col min="12" max="12" width="1.5703125" style="106" customWidth="1"/>
    <col min="13" max="13" width="24.42578125" style="105" customWidth="1"/>
    <col min="14" max="14" width="1.5703125" style="106" customWidth="1"/>
    <col min="15" max="15" width="11.42578125" style="8"/>
    <col min="16" max="16" width="57.28515625" style="8" bestFit="1" customWidth="1"/>
    <col min="17" max="17" width="14.42578125" style="8" bestFit="1" customWidth="1"/>
    <col min="18" max="18" width="11.42578125" style="8"/>
    <col min="19" max="19" width="18.7109375" style="8" bestFit="1" customWidth="1"/>
    <col min="20" max="16384" width="11.42578125" style="8"/>
  </cols>
  <sheetData>
    <row r="1" spans="1:19" ht="8.25" customHeight="1" thickBot="1" x14ac:dyDescent="0.3">
      <c r="A1" s="1"/>
      <c r="B1" s="2"/>
      <c r="C1" s="3"/>
      <c r="D1" s="3"/>
      <c r="E1" s="3"/>
      <c r="F1" s="3"/>
      <c r="G1" s="2"/>
      <c r="H1" s="4"/>
      <c r="I1" s="1"/>
      <c r="J1" s="2"/>
      <c r="K1" s="5"/>
      <c r="L1" s="6"/>
      <c r="M1" s="5"/>
      <c r="N1" s="7"/>
      <c r="P1" s="2"/>
      <c r="Q1" s="191"/>
      <c r="R1" s="192"/>
      <c r="S1" s="191"/>
    </row>
    <row r="2" spans="1:19" ht="16.5" customHeight="1" thickBot="1" x14ac:dyDescent="0.3">
      <c r="A2" s="9"/>
      <c r="B2" s="10" t="s">
        <v>0</v>
      </c>
      <c r="C2" s="471" t="s">
        <v>1</v>
      </c>
      <c r="D2" s="472"/>
      <c r="E2" s="472"/>
      <c r="F2" s="473"/>
      <c r="G2" s="11"/>
      <c r="H2" s="12"/>
      <c r="I2" s="9"/>
      <c r="J2" s="474" t="s">
        <v>2</v>
      </c>
      <c r="K2" s="474"/>
      <c r="L2" s="474"/>
      <c r="M2" s="474"/>
      <c r="N2" s="13"/>
      <c r="P2" s="474" t="s">
        <v>2</v>
      </c>
      <c r="Q2" s="474"/>
      <c r="R2" s="474"/>
      <c r="S2" s="474"/>
    </row>
    <row r="3" spans="1:19" ht="16.5" customHeight="1" thickBot="1" x14ac:dyDescent="0.3">
      <c r="A3" s="9"/>
      <c r="B3" s="11"/>
      <c r="C3" s="14" t="s">
        <v>3</v>
      </c>
      <c r="D3" s="14" t="s">
        <v>4</v>
      </c>
      <c r="E3" s="15" t="s">
        <v>5</v>
      </c>
      <c r="F3" s="14" t="s">
        <v>6</v>
      </c>
      <c r="G3" s="11"/>
      <c r="H3" s="12"/>
      <c r="I3" s="9"/>
      <c r="J3" s="474" t="s">
        <v>7</v>
      </c>
      <c r="K3" s="474"/>
      <c r="L3" s="474"/>
      <c r="M3" s="474"/>
      <c r="N3" s="13"/>
      <c r="P3" s="474" t="s">
        <v>126</v>
      </c>
      <c r="Q3" s="474"/>
      <c r="R3" s="474"/>
      <c r="S3" s="474"/>
    </row>
    <row r="4" spans="1:19" ht="15.75" customHeight="1" x14ac:dyDescent="0.25">
      <c r="A4" s="9"/>
      <c r="B4" s="11"/>
      <c r="C4" s="16" t="s">
        <v>8</v>
      </c>
      <c r="D4" s="17">
        <v>230</v>
      </c>
      <c r="E4" s="18"/>
      <c r="F4" s="19">
        <f>D4*E4</f>
        <v>0</v>
      </c>
      <c r="G4" s="11"/>
      <c r="H4" s="12"/>
      <c r="I4" s="9"/>
      <c r="J4" s="474" t="s">
        <v>9</v>
      </c>
      <c r="K4" s="474"/>
      <c r="L4" s="474"/>
      <c r="M4" s="474"/>
      <c r="N4" s="13"/>
      <c r="P4" s="474" t="s">
        <v>9</v>
      </c>
      <c r="Q4" s="474"/>
      <c r="R4" s="474"/>
      <c r="S4" s="474"/>
    </row>
    <row r="5" spans="1:19" ht="15.75" customHeight="1" x14ac:dyDescent="0.25">
      <c r="A5" s="9"/>
      <c r="B5" s="11"/>
      <c r="C5" s="16" t="s">
        <v>10</v>
      </c>
      <c r="D5" s="17">
        <f>D4</f>
        <v>230</v>
      </c>
      <c r="E5" s="18"/>
      <c r="F5" s="19">
        <f>D5*E5</f>
        <v>0</v>
      </c>
      <c r="G5" s="11"/>
      <c r="H5" s="12"/>
      <c r="I5" s="9"/>
      <c r="J5" s="474" t="s">
        <v>11</v>
      </c>
      <c r="K5" s="474"/>
      <c r="L5" s="474"/>
      <c r="M5" s="474"/>
      <c r="N5" s="13"/>
      <c r="P5" s="474" t="s">
        <v>11</v>
      </c>
      <c r="Q5" s="474"/>
      <c r="R5" s="474"/>
      <c r="S5" s="474"/>
    </row>
    <row r="6" spans="1:19" ht="15.75" thickBot="1" x14ac:dyDescent="0.3">
      <c r="A6" s="9"/>
      <c r="B6" s="11"/>
      <c r="C6" s="20" t="s">
        <v>12</v>
      </c>
      <c r="D6" s="17">
        <f>D5</f>
        <v>230</v>
      </c>
      <c r="E6" s="18"/>
      <c r="F6" s="19">
        <f>E6*D6</f>
        <v>0</v>
      </c>
      <c r="G6" s="11"/>
      <c r="H6" s="12"/>
      <c r="I6" s="9"/>
      <c r="J6" s="11"/>
      <c r="K6" s="21"/>
      <c r="L6" s="22"/>
      <c r="M6" s="21"/>
      <c r="N6" s="23"/>
      <c r="P6" s="11"/>
      <c r="Q6" s="18"/>
      <c r="R6" s="193"/>
      <c r="S6" s="18"/>
    </row>
    <row r="7" spans="1:19" ht="15.75" thickBot="1" x14ac:dyDescent="0.3">
      <c r="A7" s="9"/>
      <c r="B7" s="11"/>
      <c r="C7" s="24" t="s">
        <v>13</v>
      </c>
      <c r="D7" s="25"/>
      <c r="E7" s="26">
        <f>SUM(E4:E6)</f>
        <v>0</v>
      </c>
      <c r="F7" s="27">
        <f>SUM(F4:F6)</f>
        <v>0</v>
      </c>
      <c r="G7" s="11"/>
      <c r="H7" s="12"/>
      <c r="I7" s="9"/>
      <c r="J7" s="11" t="s">
        <v>14</v>
      </c>
      <c r="K7" s="21"/>
      <c r="L7" s="22"/>
      <c r="M7" s="28"/>
      <c r="N7" s="23"/>
      <c r="P7" s="11" t="s">
        <v>319</v>
      </c>
      <c r="Q7" s="18"/>
      <c r="R7" s="193"/>
      <c r="S7" s="18">
        <f>200*1500</f>
        <v>300000</v>
      </c>
    </row>
    <row r="8" spans="1:19" ht="16.5" customHeight="1" thickBot="1" x14ac:dyDescent="0.3">
      <c r="A8" s="9"/>
      <c r="B8" s="11"/>
      <c r="C8" s="29"/>
      <c r="D8" s="29"/>
      <c r="E8" s="29"/>
      <c r="F8" s="29"/>
      <c r="G8" s="11"/>
      <c r="H8" s="12"/>
      <c r="I8" s="9"/>
      <c r="J8" s="11" t="s">
        <v>15</v>
      </c>
      <c r="K8" s="21"/>
      <c r="L8" s="22"/>
      <c r="M8" s="30"/>
      <c r="N8" s="23"/>
      <c r="P8" s="11" t="s">
        <v>16</v>
      </c>
      <c r="Q8" s="18"/>
      <c r="R8" s="193"/>
      <c r="S8" s="30">
        <f>M33</f>
        <v>0</v>
      </c>
    </row>
    <row r="9" spans="1:19" ht="15.75" customHeight="1" thickBot="1" x14ac:dyDescent="0.3">
      <c r="A9" s="9"/>
      <c r="B9" s="10" t="s">
        <v>17</v>
      </c>
      <c r="C9" s="476" t="s">
        <v>18</v>
      </c>
      <c r="D9" s="477"/>
      <c r="E9" s="477"/>
      <c r="F9" s="478"/>
      <c r="G9" s="11"/>
      <c r="H9" s="12"/>
      <c r="I9" s="9"/>
      <c r="J9" s="11" t="s">
        <v>19</v>
      </c>
      <c r="K9" s="21"/>
      <c r="L9" s="22"/>
      <c r="M9" s="28">
        <f>M7+M8</f>
        <v>0</v>
      </c>
      <c r="N9" s="23"/>
      <c r="P9" s="11" t="s">
        <v>128</v>
      </c>
      <c r="Q9" s="18"/>
      <c r="R9" s="193"/>
      <c r="S9" s="18">
        <f>S7-S8</f>
        <v>300000</v>
      </c>
    </row>
    <row r="10" spans="1:19" ht="15.75" customHeight="1" thickBot="1" x14ac:dyDescent="0.3">
      <c r="A10" s="9"/>
      <c r="B10" s="11"/>
      <c r="C10" s="31" t="s">
        <v>3</v>
      </c>
      <c r="D10" s="31" t="s">
        <v>4</v>
      </c>
      <c r="E10" s="31" t="s">
        <v>5</v>
      </c>
      <c r="F10" s="32" t="s">
        <v>6</v>
      </c>
      <c r="G10" s="11"/>
      <c r="H10" s="12"/>
      <c r="I10" s="9"/>
      <c r="J10" s="11" t="s">
        <v>20</v>
      </c>
      <c r="K10" s="21"/>
      <c r="L10" s="22"/>
      <c r="M10" s="33"/>
      <c r="N10" s="23"/>
      <c r="P10" s="11" t="s">
        <v>320</v>
      </c>
      <c r="Q10" s="18"/>
      <c r="R10" s="193"/>
      <c r="S10" s="18"/>
    </row>
    <row r="11" spans="1:19" x14ac:dyDescent="0.25">
      <c r="A11" s="9"/>
      <c r="B11" s="11"/>
      <c r="C11" s="34" t="s">
        <v>8</v>
      </c>
      <c r="D11" s="35">
        <f>70</f>
        <v>70</v>
      </c>
      <c r="E11" s="36"/>
      <c r="F11" s="37">
        <f>D11*E11</f>
        <v>0</v>
      </c>
      <c r="G11" s="11"/>
      <c r="H11" s="12"/>
      <c r="I11" s="9"/>
      <c r="J11" s="11" t="s">
        <v>21</v>
      </c>
      <c r="K11" s="21"/>
      <c r="L11" s="22"/>
      <c r="M11" s="28">
        <f>M9-M10</f>
        <v>0</v>
      </c>
      <c r="N11" s="23"/>
      <c r="P11" s="11" t="s">
        <v>129</v>
      </c>
      <c r="Q11" s="18">
        <v>20000</v>
      </c>
      <c r="R11" s="193"/>
      <c r="S11" s="18"/>
    </row>
    <row r="12" spans="1:19" x14ac:dyDescent="0.25">
      <c r="A12" s="9"/>
      <c r="B12" s="11"/>
      <c r="C12" s="34" t="s">
        <v>10</v>
      </c>
      <c r="D12" s="35">
        <f>70*0.6</f>
        <v>42</v>
      </c>
      <c r="E12" s="36"/>
      <c r="F12" s="37">
        <f>D12*E12</f>
        <v>0</v>
      </c>
      <c r="G12" s="11"/>
      <c r="H12" s="12"/>
      <c r="I12" s="9"/>
      <c r="J12" s="11" t="s">
        <v>22</v>
      </c>
      <c r="K12" s="21"/>
      <c r="L12" s="22"/>
      <c r="M12" s="28"/>
      <c r="N12" s="23"/>
      <c r="P12" s="11" t="s">
        <v>130</v>
      </c>
      <c r="Q12" s="30">
        <v>18000</v>
      </c>
      <c r="R12" s="193"/>
      <c r="S12" s="30">
        <f>Q11+Q12</f>
        <v>38000</v>
      </c>
    </row>
    <row r="13" spans="1:19" ht="15.75" thickBot="1" x14ac:dyDescent="0.3">
      <c r="A13" s="9"/>
      <c r="B13" s="11"/>
      <c r="C13" s="34" t="s">
        <v>12</v>
      </c>
      <c r="D13" s="35">
        <f>D12</f>
        <v>42</v>
      </c>
      <c r="E13" s="38"/>
      <c r="F13" s="37">
        <f>E13*D13</f>
        <v>0</v>
      </c>
      <c r="G13" s="11"/>
      <c r="H13" s="12"/>
      <c r="I13" s="9"/>
      <c r="J13" s="11" t="s">
        <v>23</v>
      </c>
      <c r="K13" s="39"/>
      <c r="L13" s="22"/>
      <c r="M13" s="33">
        <f>K12+K13</f>
        <v>0</v>
      </c>
      <c r="N13" s="23"/>
      <c r="P13" s="11" t="s">
        <v>131</v>
      </c>
      <c r="Q13" s="18"/>
      <c r="R13" s="193"/>
      <c r="S13" s="18">
        <f>S9-S12</f>
        <v>262000</v>
      </c>
    </row>
    <row r="14" spans="1:19" ht="15.75" thickBot="1" x14ac:dyDescent="0.3">
      <c r="A14" s="9"/>
      <c r="B14" s="11"/>
      <c r="C14" s="40" t="s">
        <v>13</v>
      </c>
      <c r="D14" s="41"/>
      <c r="E14" s="42">
        <f>SUM(E11:E13)</f>
        <v>0</v>
      </c>
      <c r="F14" s="43">
        <f>SUM(F11:F13)</f>
        <v>0</v>
      </c>
      <c r="G14" s="11"/>
      <c r="H14" s="12"/>
      <c r="I14" s="9"/>
      <c r="J14" s="11" t="s">
        <v>24</v>
      </c>
      <c r="K14" s="21"/>
      <c r="L14" s="22"/>
      <c r="M14" s="28">
        <f>M11-M13</f>
        <v>0</v>
      </c>
      <c r="N14" s="23"/>
      <c r="P14" s="11" t="s">
        <v>132</v>
      </c>
      <c r="Q14" s="18"/>
      <c r="R14" s="193"/>
      <c r="S14" s="30">
        <v>12500</v>
      </c>
    </row>
    <row r="15" spans="1:19" ht="15.75" thickBot="1" x14ac:dyDescent="0.3">
      <c r="A15" s="9"/>
      <c r="B15" s="11"/>
      <c r="C15" s="29"/>
      <c r="D15" s="29"/>
      <c r="E15" s="29"/>
      <c r="F15" s="29"/>
      <c r="G15" s="11"/>
      <c r="H15" s="12"/>
      <c r="I15" s="9"/>
      <c r="J15" s="11" t="s">
        <v>25</v>
      </c>
      <c r="K15" s="21"/>
      <c r="L15" s="22"/>
      <c r="M15" s="44"/>
      <c r="N15" s="23"/>
      <c r="P15" s="11" t="s">
        <v>136</v>
      </c>
      <c r="Q15" s="18"/>
      <c r="R15" s="193"/>
      <c r="S15" s="18">
        <f>S13-S14</f>
        <v>249500</v>
      </c>
    </row>
    <row r="16" spans="1:19" ht="15.75" thickBot="1" x14ac:dyDescent="0.3">
      <c r="A16" s="9"/>
      <c r="B16" s="10" t="s">
        <v>26</v>
      </c>
      <c r="C16" s="479" t="s">
        <v>27</v>
      </c>
      <c r="D16" s="480"/>
      <c r="E16" s="480"/>
      <c r="F16" s="481"/>
      <c r="G16" s="11"/>
      <c r="H16" s="12"/>
      <c r="I16" s="9"/>
      <c r="J16" s="11" t="s">
        <v>28</v>
      </c>
      <c r="K16" s="21"/>
      <c r="L16" s="22"/>
      <c r="M16" s="28">
        <f>M14+M15</f>
        <v>0</v>
      </c>
      <c r="N16" s="23"/>
      <c r="P16" s="11" t="s">
        <v>133</v>
      </c>
      <c r="Q16" s="18">
        <f>E26</f>
        <v>3020</v>
      </c>
      <c r="R16" s="193"/>
      <c r="S16" s="18"/>
    </row>
    <row r="17" spans="1:19" ht="15.75" thickBot="1" x14ac:dyDescent="0.3">
      <c r="A17" s="9"/>
      <c r="B17" s="11"/>
      <c r="C17" s="45" t="s">
        <v>3</v>
      </c>
      <c r="D17" s="45" t="s">
        <v>4</v>
      </c>
      <c r="E17" s="45" t="s">
        <v>5</v>
      </c>
      <c r="F17" s="46" t="s">
        <v>6</v>
      </c>
      <c r="G17" s="47"/>
      <c r="H17" s="12"/>
      <c r="I17" s="9"/>
      <c r="J17" s="11" t="s">
        <v>29</v>
      </c>
      <c r="K17" s="21"/>
      <c r="L17" s="22"/>
      <c r="M17" s="28"/>
      <c r="N17" s="23"/>
      <c r="P17" s="11" t="s">
        <v>134</v>
      </c>
      <c r="Q17" s="18">
        <f>E28</f>
        <v>1550</v>
      </c>
      <c r="R17" s="193"/>
      <c r="S17" s="18"/>
    </row>
    <row r="18" spans="1:19" x14ac:dyDescent="0.25">
      <c r="A18" s="9"/>
      <c r="B18" s="11"/>
      <c r="C18" s="48" t="s">
        <v>8</v>
      </c>
      <c r="D18" s="49">
        <v>200</v>
      </c>
      <c r="E18" s="50"/>
      <c r="F18" s="51">
        <f>D18*E18</f>
        <v>0</v>
      </c>
      <c r="G18" s="11"/>
      <c r="H18" s="12"/>
      <c r="I18" s="9"/>
      <c r="J18" s="11" t="s">
        <v>30</v>
      </c>
      <c r="K18" s="39"/>
      <c r="L18" s="22"/>
      <c r="M18" s="33">
        <f>K18+K17</f>
        <v>0</v>
      </c>
      <c r="N18" s="23"/>
      <c r="P18" s="11" t="s">
        <v>135</v>
      </c>
      <c r="Q18" s="30">
        <f>E30</f>
        <v>1996.5</v>
      </c>
      <c r="R18" s="193"/>
      <c r="S18" s="30">
        <f>SUM(Q16:Q18)</f>
        <v>6566.5</v>
      </c>
    </row>
    <row r="19" spans="1:19" ht="17.25" x14ac:dyDescent="0.25">
      <c r="A19" s="9"/>
      <c r="B19" s="11"/>
      <c r="C19" s="48" t="s">
        <v>10</v>
      </c>
      <c r="D19" s="49">
        <f>D18</f>
        <v>200</v>
      </c>
      <c r="E19" s="50"/>
      <c r="F19" s="50">
        <f>D19*E19</f>
        <v>0</v>
      </c>
      <c r="G19" s="11"/>
      <c r="H19" s="12"/>
      <c r="I19" s="9"/>
      <c r="J19" s="11" t="s">
        <v>31</v>
      </c>
      <c r="K19" s="21"/>
      <c r="L19" s="22"/>
      <c r="M19" s="28">
        <f>M16-M18</f>
        <v>0</v>
      </c>
      <c r="N19" s="23"/>
      <c r="P19" s="10" t="s">
        <v>137</v>
      </c>
      <c r="Q19" s="194"/>
      <c r="R19" s="195"/>
      <c r="S19" s="196">
        <f>S15-S18</f>
        <v>242933.5</v>
      </c>
    </row>
    <row r="20" spans="1:19" ht="18" thickBot="1" x14ac:dyDescent="0.3">
      <c r="A20" s="9"/>
      <c r="B20" s="11"/>
      <c r="C20" s="52" t="s">
        <v>12</v>
      </c>
      <c r="D20" s="49">
        <f>D19</f>
        <v>200</v>
      </c>
      <c r="E20" s="50"/>
      <c r="F20" s="53">
        <f>E20*D20</f>
        <v>0</v>
      </c>
      <c r="G20" s="11"/>
      <c r="H20" s="12"/>
      <c r="I20" s="9"/>
      <c r="J20" s="11" t="s">
        <v>32</v>
      </c>
      <c r="K20" s="21"/>
      <c r="L20" s="22"/>
      <c r="M20" s="33"/>
      <c r="N20" s="23"/>
      <c r="P20" s="10"/>
      <c r="Q20" s="194"/>
      <c r="R20" s="195"/>
      <c r="S20" s="196"/>
    </row>
    <row r="21" spans="1:19" ht="18" thickBot="1" x14ac:dyDescent="0.3">
      <c r="A21" s="9"/>
      <c r="B21" s="11"/>
      <c r="C21" s="54" t="s">
        <v>13</v>
      </c>
      <c r="D21" s="55"/>
      <c r="E21" s="56">
        <f>SUM(E18:E20)</f>
        <v>0</v>
      </c>
      <c r="F21" s="57">
        <f>SUM(F18:F20)</f>
        <v>0</v>
      </c>
      <c r="G21" s="11"/>
      <c r="H21" s="12"/>
      <c r="I21" s="9"/>
      <c r="J21" s="11" t="s">
        <v>33</v>
      </c>
      <c r="K21" s="21"/>
      <c r="L21" s="22"/>
      <c r="M21" s="28">
        <f>M19+M20</f>
        <v>0</v>
      </c>
      <c r="N21" s="23"/>
      <c r="P21" s="10"/>
      <c r="Q21" s="482" t="s">
        <v>34</v>
      </c>
      <c r="R21" s="482"/>
      <c r="S21" s="196"/>
    </row>
    <row r="22" spans="1:19" ht="18" thickBot="1" x14ac:dyDescent="0.3">
      <c r="A22" s="9"/>
      <c r="B22" s="11"/>
      <c r="C22" s="29"/>
      <c r="D22" s="29"/>
      <c r="E22" s="29"/>
      <c r="F22" s="29"/>
      <c r="G22" s="11"/>
      <c r="H22" s="12"/>
      <c r="I22" s="9"/>
      <c r="J22" s="11" t="s">
        <v>35</v>
      </c>
      <c r="K22" s="21"/>
      <c r="L22" s="22"/>
      <c r="M22" s="28"/>
      <c r="N22" s="23"/>
      <c r="P22" s="10"/>
      <c r="Q22" s="58"/>
      <c r="R22" s="58"/>
      <c r="S22" s="196"/>
    </row>
    <row r="23" spans="1:19" ht="17.25" x14ac:dyDescent="0.25">
      <c r="A23" s="9"/>
      <c r="B23" s="10" t="s">
        <v>36</v>
      </c>
      <c r="C23" s="475" t="s">
        <v>37</v>
      </c>
      <c r="D23" s="475"/>
      <c r="E23" s="475"/>
      <c r="F23" s="475"/>
      <c r="G23" s="11"/>
      <c r="H23" s="12"/>
      <c r="I23" s="9"/>
      <c r="J23" s="11" t="s">
        <v>38</v>
      </c>
      <c r="K23" s="21"/>
      <c r="L23" s="22"/>
      <c r="M23" s="28"/>
      <c r="N23" s="23"/>
      <c r="P23" s="10"/>
      <c r="Q23" s="482" t="s">
        <v>39</v>
      </c>
      <c r="R23" s="482"/>
      <c r="S23" s="196"/>
    </row>
    <row r="24" spans="1:19" ht="18" thickBot="1" x14ac:dyDescent="0.3">
      <c r="A24" s="9"/>
      <c r="B24" s="11"/>
      <c r="C24" s="29"/>
      <c r="D24" s="29"/>
      <c r="E24" s="29"/>
      <c r="F24" s="29"/>
      <c r="G24" s="11"/>
      <c r="H24" s="12"/>
      <c r="I24" s="9"/>
      <c r="J24" s="11" t="s">
        <v>40</v>
      </c>
      <c r="K24" s="39"/>
      <c r="L24" s="22"/>
      <c r="M24" s="33">
        <f>K22+K23+K24</f>
        <v>0</v>
      </c>
      <c r="N24" s="23"/>
      <c r="P24" s="10"/>
      <c r="Q24" s="58"/>
      <c r="R24" s="58"/>
      <c r="S24" s="196"/>
    </row>
    <row r="25" spans="1:19" ht="29.25" customHeight="1" thickBot="1" x14ac:dyDescent="0.3">
      <c r="A25" s="9"/>
      <c r="B25" s="11"/>
      <c r="C25" s="59" t="s">
        <v>41</v>
      </c>
      <c r="D25" s="59" t="s">
        <v>42</v>
      </c>
      <c r="E25" s="60" t="s">
        <v>43</v>
      </c>
      <c r="F25" s="60" t="s">
        <v>44</v>
      </c>
      <c r="G25" s="11"/>
      <c r="H25" s="12"/>
      <c r="I25" s="9"/>
      <c r="J25" s="61" t="s">
        <v>45</v>
      </c>
      <c r="K25" s="21"/>
      <c r="L25" s="22"/>
      <c r="M25" s="28">
        <f>M21-M24</f>
        <v>0</v>
      </c>
      <c r="N25" s="23"/>
      <c r="P25" s="10"/>
      <c r="Q25" s="482" t="s">
        <v>46</v>
      </c>
      <c r="R25" s="482"/>
      <c r="S25" s="196"/>
    </row>
    <row r="26" spans="1:19" ht="18.75" customHeight="1" thickBot="1" x14ac:dyDescent="0.3">
      <c r="A26" s="9"/>
      <c r="B26" s="11"/>
      <c r="C26" s="62" t="s">
        <v>47</v>
      </c>
      <c r="D26" s="63" t="s">
        <v>48</v>
      </c>
      <c r="E26" s="64">
        <f>((70-72)*1510)*-1</f>
        <v>3020</v>
      </c>
      <c r="F26" s="65" t="s">
        <v>49</v>
      </c>
      <c r="G26" s="11"/>
      <c r="H26" s="12"/>
      <c r="I26" s="9"/>
      <c r="J26" s="11" t="s">
        <v>50</v>
      </c>
      <c r="K26" s="21"/>
      <c r="L26" s="22"/>
      <c r="M26" s="33">
        <v>0</v>
      </c>
      <c r="N26" s="23"/>
      <c r="P26" s="66"/>
      <c r="Q26" s="197"/>
      <c r="R26" s="198"/>
      <c r="S26" s="197"/>
    </row>
    <row r="27" spans="1:19" ht="15.75" thickBot="1" x14ac:dyDescent="0.3">
      <c r="A27" s="9"/>
      <c r="B27" s="11"/>
      <c r="C27" s="67" t="s">
        <v>51</v>
      </c>
      <c r="D27" s="68" t="s">
        <v>52</v>
      </c>
      <c r="E27" s="64">
        <f>((1500-1510)*70)*-1</f>
        <v>700</v>
      </c>
      <c r="F27" s="65" t="str">
        <f>F26</f>
        <v>DESFAVORABLE</v>
      </c>
      <c r="G27" s="11"/>
      <c r="H27" s="12"/>
      <c r="I27" s="9"/>
      <c r="J27" s="11" t="s">
        <v>53</v>
      </c>
      <c r="K27" s="21"/>
      <c r="L27" s="22"/>
      <c r="M27" s="28">
        <f>M25-M26</f>
        <v>0</v>
      </c>
      <c r="N27" s="23"/>
    </row>
    <row r="28" spans="1:19" ht="15.75" thickBot="1" x14ac:dyDescent="0.3">
      <c r="A28" s="9"/>
      <c r="B28" s="11"/>
      <c r="C28" s="70" t="s">
        <v>54</v>
      </c>
      <c r="D28" s="68" t="s">
        <v>55</v>
      </c>
      <c r="E28" s="64">
        <f>((36.5-37)*3100)*-1</f>
        <v>1550</v>
      </c>
      <c r="F28" s="65" t="str">
        <f>F27</f>
        <v>DESFAVORABLE</v>
      </c>
      <c r="G28" s="11"/>
      <c r="H28" s="12"/>
      <c r="I28" s="9"/>
      <c r="J28" s="11" t="s">
        <v>56</v>
      </c>
      <c r="K28" s="21"/>
      <c r="L28" s="22"/>
      <c r="M28" s="33"/>
      <c r="N28" s="23"/>
    </row>
    <row r="29" spans="1:19" ht="15.75" thickBot="1" x14ac:dyDescent="0.3">
      <c r="A29" s="9"/>
      <c r="B29" s="11"/>
      <c r="C29" s="70" t="s">
        <v>57</v>
      </c>
      <c r="D29" s="68" t="s">
        <v>58</v>
      </c>
      <c r="E29" s="64">
        <f>((2448-3100)*36.5)*-1</f>
        <v>23798</v>
      </c>
      <c r="F29" s="65" t="str">
        <f>F28</f>
        <v>DESFAVORABLE</v>
      </c>
      <c r="G29" s="11"/>
      <c r="H29" s="12"/>
      <c r="I29" s="9"/>
      <c r="J29" s="11" t="s">
        <v>59</v>
      </c>
      <c r="K29" s="21"/>
      <c r="L29" s="22"/>
      <c r="M29" s="28">
        <f>M27-M28</f>
        <v>0</v>
      </c>
      <c r="N29" s="23"/>
    </row>
    <row r="30" spans="1:19" ht="15.75" thickBot="1" x14ac:dyDescent="0.3">
      <c r="A30" s="9"/>
      <c r="B30" s="11"/>
      <c r="C30" s="62" t="s">
        <v>60</v>
      </c>
      <c r="D30" s="68" t="s">
        <v>61</v>
      </c>
      <c r="E30" s="64">
        <f>(99000-100996.5)*-1</f>
        <v>1996.5</v>
      </c>
      <c r="F30" s="65" t="str">
        <f>F29</f>
        <v>DESFAVORABLE</v>
      </c>
      <c r="G30" s="11"/>
      <c r="H30" s="12"/>
      <c r="I30" s="9"/>
      <c r="J30" s="11" t="s">
        <v>62</v>
      </c>
      <c r="K30" s="21"/>
      <c r="L30" s="22"/>
      <c r="M30" s="33">
        <v>0</v>
      </c>
      <c r="N30" s="23"/>
    </row>
    <row r="31" spans="1:19" ht="15.75" thickBot="1" x14ac:dyDescent="0.3">
      <c r="A31" s="9"/>
      <c r="B31" s="11"/>
      <c r="C31" s="67" t="s">
        <v>63</v>
      </c>
      <c r="D31" s="63" t="s">
        <v>64</v>
      </c>
      <c r="E31" s="71">
        <f>((3300-3100)*30)</f>
        <v>6000</v>
      </c>
      <c r="F31" s="72" t="str">
        <f>F26</f>
        <v>DESFAVORABLE</v>
      </c>
      <c r="G31" s="11"/>
      <c r="H31" s="12"/>
      <c r="I31" s="9"/>
      <c r="J31" s="11" t="s">
        <v>65</v>
      </c>
      <c r="K31" s="21"/>
      <c r="L31" s="22"/>
      <c r="M31" s="28">
        <f>M29+M30</f>
        <v>0</v>
      </c>
      <c r="N31" s="23"/>
    </row>
    <row r="32" spans="1:19" ht="15.75" thickBot="1" x14ac:dyDescent="0.3">
      <c r="A32" s="9"/>
      <c r="B32" s="11"/>
      <c r="C32" s="67" t="s">
        <v>66</v>
      </c>
      <c r="D32" s="73" t="s">
        <v>67</v>
      </c>
      <c r="E32" s="71">
        <f>((2448-3100)*30)*-1</f>
        <v>19560</v>
      </c>
      <c r="F32" s="72" t="str">
        <f>F31</f>
        <v>DESFAVORABLE</v>
      </c>
      <c r="G32" s="11"/>
      <c r="H32" s="12"/>
      <c r="I32" s="9"/>
      <c r="J32" s="11" t="s">
        <v>68</v>
      </c>
      <c r="K32" s="21"/>
      <c r="L32" s="22"/>
      <c r="M32" s="33"/>
      <c r="N32" s="23"/>
    </row>
    <row r="33" spans="1:15" ht="17.25" x14ac:dyDescent="0.25">
      <c r="A33" s="9"/>
      <c r="B33" s="11"/>
      <c r="C33" s="29"/>
      <c r="D33" s="74"/>
      <c r="E33" s="29"/>
      <c r="F33" s="29"/>
      <c r="G33" s="11"/>
      <c r="H33" s="12"/>
      <c r="I33" s="9"/>
      <c r="J33" s="75" t="s">
        <v>16</v>
      </c>
      <c r="K33" s="21"/>
      <c r="L33" s="22"/>
      <c r="M33" s="76">
        <f>M31-M32</f>
        <v>0</v>
      </c>
      <c r="N33" s="77"/>
    </row>
    <row r="34" spans="1:15" ht="18" thickBot="1" x14ac:dyDescent="0.3">
      <c r="A34" s="9"/>
      <c r="B34" s="10" t="s">
        <v>69</v>
      </c>
      <c r="C34" s="475" t="s">
        <v>70</v>
      </c>
      <c r="D34" s="475"/>
      <c r="E34" s="475"/>
      <c r="F34" s="475"/>
      <c r="G34" s="11"/>
      <c r="H34" s="12"/>
      <c r="I34" s="9"/>
      <c r="J34" s="75"/>
      <c r="K34" s="78"/>
      <c r="L34" s="78"/>
      <c r="M34" s="76"/>
      <c r="N34" s="77"/>
    </row>
    <row r="35" spans="1:15" ht="18" thickBot="1" x14ac:dyDescent="0.3">
      <c r="A35" s="9"/>
      <c r="B35" s="11"/>
      <c r="C35" s="29"/>
      <c r="D35" s="29"/>
      <c r="E35" s="29"/>
      <c r="F35" s="29"/>
      <c r="G35" s="11"/>
      <c r="H35" s="12"/>
      <c r="I35" s="9"/>
      <c r="J35" s="75"/>
      <c r="K35" s="482" t="s">
        <v>34</v>
      </c>
      <c r="L35" s="482"/>
      <c r="M35" s="76"/>
      <c r="N35" s="77"/>
    </row>
    <row r="36" spans="1:15" ht="15.75" customHeight="1" thickBot="1" x14ac:dyDescent="0.3">
      <c r="A36" s="9"/>
      <c r="B36" s="11"/>
      <c r="C36" s="79" t="s">
        <v>71</v>
      </c>
      <c r="D36" s="80" t="s">
        <v>43</v>
      </c>
      <c r="E36" s="81" t="s">
        <v>44</v>
      </c>
      <c r="F36" s="82" t="s">
        <v>72</v>
      </c>
      <c r="G36" s="82" t="s">
        <v>73</v>
      </c>
      <c r="H36" s="12"/>
      <c r="I36" s="9"/>
      <c r="J36" s="75"/>
      <c r="K36" s="58"/>
      <c r="L36" s="58"/>
      <c r="M36" s="76"/>
      <c r="N36" s="77"/>
    </row>
    <row r="37" spans="1:15" ht="18" customHeight="1" thickBot="1" x14ac:dyDescent="0.3">
      <c r="A37" s="9"/>
      <c r="B37" s="11"/>
      <c r="C37" s="79" t="s">
        <v>47</v>
      </c>
      <c r="D37" s="83">
        <f>E26</f>
        <v>3020</v>
      </c>
      <c r="E37" s="84" t="s">
        <v>49</v>
      </c>
      <c r="F37" s="85" t="s">
        <v>74</v>
      </c>
      <c r="G37" s="86" t="s">
        <v>75</v>
      </c>
      <c r="H37" s="87"/>
      <c r="I37" s="9"/>
      <c r="J37" s="75"/>
      <c r="K37" s="482" t="s">
        <v>39</v>
      </c>
      <c r="L37" s="482"/>
      <c r="M37" s="76"/>
      <c r="N37" s="77"/>
    </row>
    <row r="38" spans="1:15" ht="16.5" customHeight="1" thickBot="1" x14ac:dyDescent="0.3">
      <c r="A38" s="9"/>
      <c r="B38" s="11"/>
      <c r="C38" s="79" t="s">
        <v>51</v>
      </c>
      <c r="D38" s="88">
        <f>E27</f>
        <v>700</v>
      </c>
      <c r="E38" s="89" t="str">
        <f>E37</f>
        <v>DESFAVORABLE</v>
      </c>
      <c r="F38" s="90" t="s">
        <v>76</v>
      </c>
      <c r="G38" s="91" t="s">
        <v>77</v>
      </c>
      <c r="H38" s="87"/>
      <c r="I38" s="9"/>
      <c r="J38" s="75"/>
      <c r="K38" s="58"/>
      <c r="L38" s="58"/>
      <c r="M38" s="76"/>
      <c r="N38" s="77"/>
    </row>
    <row r="39" spans="1:15" ht="16.5" customHeight="1" thickBot="1" x14ac:dyDescent="0.3">
      <c r="A39" s="9"/>
      <c r="B39" s="11"/>
      <c r="C39" s="92" t="s">
        <v>54</v>
      </c>
      <c r="D39" s="93">
        <f t="shared" ref="D39:D43" si="0">E28</f>
        <v>1550</v>
      </c>
      <c r="E39" s="94" t="str">
        <f>E38</f>
        <v>DESFAVORABLE</v>
      </c>
      <c r="F39" s="95" t="s">
        <v>78</v>
      </c>
      <c r="G39" s="91" t="s">
        <v>75</v>
      </c>
      <c r="H39" s="12"/>
      <c r="I39" s="9"/>
      <c r="J39" s="75"/>
      <c r="K39" s="482" t="s">
        <v>46</v>
      </c>
      <c r="L39" s="482"/>
      <c r="M39" s="76"/>
      <c r="N39" s="77"/>
    </row>
    <row r="40" spans="1:15" ht="16.5" customHeight="1" thickBot="1" x14ac:dyDescent="0.3">
      <c r="A40" s="9"/>
      <c r="B40" s="11"/>
      <c r="C40" s="79" t="s">
        <v>57</v>
      </c>
      <c r="D40" s="88">
        <f t="shared" si="0"/>
        <v>23798</v>
      </c>
      <c r="E40" s="96" t="str">
        <f>E39</f>
        <v>DESFAVORABLE</v>
      </c>
      <c r="F40" s="97" t="s">
        <v>79</v>
      </c>
      <c r="G40" s="91" t="str">
        <f>G38</f>
        <v>FUNCIONARIOS Y EMPLEADOS</v>
      </c>
      <c r="H40" s="12"/>
      <c r="I40" s="98"/>
      <c r="J40" s="66"/>
      <c r="K40" s="99"/>
      <c r="L40" s="100"/>
      <c r="M40" s="99"/>
      <c r="N40" s="101"/>
    </row>
    <row r="41" spans="1:15" ht="16.5" customHeight="1" thickBot="1" x14ac:dyDescent="0.3">
      <c r="A41" s="9"/>
      <c r="B41" s="11"/>
      <c r="C41" s="102" t="s">
        <v>60</v>
      </c>
      <c r="D41" s="93">
        <f t="shared" si="0"/>
        <v>1996.5</v>
      </c>
      <c r="E41" s="96" t="str">
        <f>E40</f>
        <v>DESFAVORABLE</v>
      </c>
      <c r="F41" s="103" t="s">
        <v>80</v>
      </c>
      <c r="G41" s="104" t="str">
        <f>G39</f>
        <v>RESULTADOS</v>
      </c>
      <c r="H41" s="87"/>
    </row>
    <row r="42" spans="1:15" ht="16.5" customHeight="1" thickBot="1" x14ac:dyDescent="0.3">
      <c r="A42" s="9"/>
      <c r="B42" s="11"/>
      <c r="C42" s="102" t="s">
        <v>63</v>
      </c>
      <c r="D42" s="107">
        <f t="shared" si="0"/>
        <v>6000</v>
      </c>
      <c r="E42" s="108" t="str">
        <f>E40</f>
        <v>DESFAVORABLE</v>
      </c>
      <c r="F42" s="95" t="s">
        <v>81</v>
      </c>
      <c r="G42" s="109" t="str">
        <f>G40</f>
        <v>FUNCIONARIOS Y EMPLEADOS</v>
      </c>
      <c r="H42" s="12"/>
    </row>
    <row r="43" spans="1:15" ht="18" customHeight="1" thickBot="1" x14ac:dyDescent="0.3">
      <c r="A43" s="9"/>
      <c r="B43" s="11"/>
      <c r="C43" s="102" t="s">
        <v>66</v>
      </c>
      <c r="D43" s="88">
        <f t="shared" si="0"/>
        <v>19560</v>
      </c>
      <c r="E43" s="96" t="str">
        <f>E42</f>
        <v>DESFAVORABLE</v>
      </c>
      <c r="F43" s="110" t="s">
        <v>76</v>
      </c>
      <c r="G43" s="91" t="str">
        <f>G42</f>
        <v>FUNCIONARIOS Y EMPLEADOS</v>
      </c>
      <c r="H43" s="12"/>
    </row>
    <row r="44" spans="1:15" x14ac:dyDescent="0.25">
      <c r="A44" s="9"/>
      <c r="B44" s="11"/>
      <c r="C44" s="29"/>
      <c r="D44" s="111"/>
      <c r="E44" s="29"/>
      <c r="F44" s="29"/>
      <c r="G44" s="11"/>
      <c r="H44" s="12"/>
      <c r="M44" s="35"/>
    </row>
    <row r="45" spans="1:15" x14ac:dyDescent="0.25">
      <c r="A45" s="9"/>
      <c r="B45" s="10" t="s">
        <v>82</v>
      </c>
      <c r="C45" s="475" t="s">
        <v>83</v>
      </c>
      <c r="D45" s="475"/>
      <c r="E45" s="475"/>
      <c r="F45" s="475"/>
      <c r="G45" s="11"/>
      <c r="H45" s="12"/>
      <c r="J45" s="412" t="s">
        <v>317</v>
      </c>
      <c r="K45" s="413">
        <v>230</v>
      </c>
      <c r="L45" s="414"/>
      <c r="M45" s="415">
        <v>5</v>
      </c>
      <c r="N45" s="414"/>
      <c r="O45" s="416">
        <f>K45*M45</f>
        <v>1150</v>
      </c>
    </row>
    <row r="46" spans="1:15" ht="15.75" thickBot="1" x14ac:dyDescent="0.3">
      <c r="A46" s="9"/>
      <c r="B46" s="11"/>
      <c r="C46" s="29"/>
      <c r="D46" s="29"/>
      <c r="E46" s="29"/>
      <c r="F46" s="29"/>
      <c r="G46" s="11"/>
      <c r="H46" s="12"/>
      <c r="J46" s="417" t="s">
        <v>318</v>
      </c>
      <c r="K46" s="21">
        <v>70</v>
      </c>
      <c r="L46" s="22"/>
      <c r="M46" s="35">
        <v>5</v>
      </c>
      <c r="N46" s="22"/>
      <c r="O46" s="418">
        <f>K46*M46</f>
        <v>350</v>
      </c>
    </row>
    <row r="47" spans="1:15" ht="15.75" thickBot="1" x14ac:dyDescent="0.3">
      <c r="A47" s="9"/>
      <c r="B47" s="11"/>
      <c r="C47" s="112" t="s">
        <v>41</v>
      </c>
      <c r="D47" s="112" t="s">
        <v>43</v>
      </c>
      <c r="E47" s="483" t="s">
        <v>84</v>
      </c>
      <c r="F47" s="484"/>
      <c r="G47" s="11"/>
      <c r="H47" s="12"/>
      <c r="J47" s="419"/>
      <c r="K47" s="39"/>
      <c r="L47" s="420"/>
      <c r="M47" s="39"/>
      <c r="N47" s="420"/>
      <c r="O47" s="418">
        <f>SUM(O45:O46)</f>
        <v>1500</v>
      </c>
    </row>
    <row r="48" spans="1:15" ht="15.75" thickBot="1" x14ac:dyDescent="0.3">
      <c r="A48" s="9"/>
      <c r="B48" s="11"/>
      <c r="C48" s="112" t="s">
        <v>51</v>
      </c>
      <c r="D48" s="113">
        <f>E27</f>
        <v>700</v>
      </c>
      <c r="E48" s="486" t="s">
        <v>85</v>
      </c>
      <c r="F48" s="487"/>
      <c r="G48" s="11"/>
      <c r="H48" s="12"/>
    </row>
    <row r="49" spans="1:15" ht="15.75" thickBot="1" x14ac:dyDescent="0.3">
      <c r="A49" s="9"/>
      <c r="B49" s="11"/>
      <c r="C49" s="114" t="s">
        <v>57</v>
      </c>
      <c r="D49" s="115">
        <f>E29</f>
        <v>23798</v>
      </c>
      <c r="E49" s="488" t="s">
        <v>86</v>
      </c>
      <c r="F49" s="489"/>
      <c r="G49" s="11"/>
      <c r="H49" s="12"/>
    </row>
    <row r="50" spans="1:15" ht="15.75" thickBot="1" x14ac:dyDescent="0.3">
      <c r="A50" s="9"/>
      <c r="B50" s="11"/>
      <c r="C50" s="112" t="s">
        <v>63</v>
      </c>
      <c r="D50" s="113">
        <f>E31</f>
        <v>6000</v>
      </c>
      <c r="E50" s="486" t="s">
        <v>87</v>
      </c>
      <c r="F50" s="487"/>
      <c r="G50" s="11"/>
      <c r="H50" s="12"/>
      <c r="J50" s="412" t="s">
        <v>317</v>
      </c>
      <c r="K50" s="413">
        <v>230</v>
      </c>
      <c r="L50" s="414"/>
      <c r="M50" s="413">
        <v>9</v>
      </c>
      <c r="N50" s="414"/>
      <c r="O50" s="416">
        <f>K50*M50</f>
        <v>2070</v>
      </c>
    </row>
    <row r="51" spans="1:15" ht="15.75" thickBot="1" x14ac:dyDescent="0.3">
      <c r="A51" s="9"/>
      <c r="B51" s="11"/>
      <c r="C51" s="112" t="s">
        <v>66</v>
      </c>
      <c r="D51" s="116">
        <f>E32</f>
        <v>19560</v>
      </c>
      <c r="E51" s="486" t="s">
        <v>86</v>
      </c>
      <c r="F51" s="487"/>
      <c r="G51" s="11"/>
      <c r="H51" s="12"/>
      <c r="J51" s="417" t="s">
        <v>318</v>
      </c>
      <c r="K51" s="21">
        <v>42</v>
      </c>
      <c r="L51" s="22"/>
      <c r="M51" s="21">
        <v>9</v>
      </c>
      <c r="N51" s="22"/>
      <c r="O51" s="418">
        <f>K51*M51</f>
        <v>378</v>
      </c>
    </row>
    <row r="52" spans="1:15" x14ac:dyDescent="0.25">
      <c r="A52" s="9"/>
      <c r="B52" s="11"/>
      <c r="C52" s="29"/>
      <c r="D52" s="117"/>
      <c r="E52" s="29"/>
      <c r="F52" s="11"/>
      <c r="G52" s="11"/>
      <c r="H52" s="12"/>
      <c r="J52" s="419"/>
      <c r="K52" s="39"/>
      <c r="L52" s="420"/>
      <c r="M52" s="39"/>
      <c r="N52" s="420"/>
      <c r="O52" s="418">
        <f>SUM(O50:O51)</f>
        <v>2448</v>
      </c>
    </row>
    <row r="53" spans="1:15" x14ac:dyDescent="0.25">
      <c r="A53" s="9"/>
      <c r="B53" s="10" t="s">
        <v>88</v>
      </c>
      <c r="C53" s="485" t="s">
        <v>89</v>
      </c>
      <c r="D53" s="485"/>
      <c r="E53" s="485"/>
      <c r="F53" s="485"/>
      <c r="G53" s="11"/>
      <c r="H53" s="12"/>
    </row>
    <row r="54" spans="1:15" ht="15.75" thickBot="1" x14ac:dyDescent="0.3">
      <c r="A54" s="9"/>
      <c r="B54" s="11"/>
      <c r="C54" s="29"/>
      <c r="D54" s="29"/>
      <c r="E54" s="29"/>
      <c r="F54" s="29"/>
      <c r="G54" s="11"/>
      <c r="H54" s="12"/>
    </row>
    <row r="55" spans="1:15" ht="15.75" thickBot="1" x14ac:dyDescent="0.3">
      <c r="A55" s="9"/>
      <c r="B55" s="11"/>
      <c r="C55" s="118" t="s">
        <v>41</v>
      </c>
      <c r="D55" s="118" t="s">
        <v>90</v>
      </c>
      <c r="E55" s="118" t="s">
        <v>91</v>
      </c>
      <c r="F55" s="119" t="s">
        <v>13</v>
      </c>
      <c r="G55" s="11"/>
      <c r="H55" s="12"/>
    </row>
    <row r="56" spans="1:15" x14ac:dyDescent="0.25">
      <c r="A56" s="9"/>
      <c r="B56" s="11"/>
      <c r="C56" s="120" t="s">
        <v>8</v>
      </c>
      <c r="D56" s="121" t="s">
        <v>92</v>
      </c>
      <c r="E56" s="122">
        <v>72</v>
      </c>
      <c r="F56" s="122">
        <f>E56*5</f>
        <v>360</v>
      </c>
      <c r="G56" s="11"/>
      <c r="H56" s="12"/>
    </row>
    <row r="57" spans="1:15" x14ac:dyDescent="0.25">
      <c r="A57" s="9"/>
      <c r="B57" s="11"/>
      <c r="C57" s="123" t="s">
        <v>10</v>
      </c>
      <c r="D57" s="124" t="s">
        <v>93</v>
      </c>
      <c r="E57" s="18">
        <v>37</v>
      </c>
      <c r="F57" s="125">
        <f>E57*9</f>
        <v>333</v>
      </c>
      <c r="G57" s="11"/>
      <c r="H57" s="12"/>
    </row>
    <row r="58" spans="1:15" ht="15.75" thickBot="1" x14ac:dyDescent="0.3">
      <c r="A58" s="9"/>
      <c r="B58" s="11"/>
      <c r="C58" s="123" t="s">
        <v>12</v>
      </c>
      <c r="D58" s="124" t="s">
        <v>93</v>
      </c>
      <c r="E58" s="126">
        <v>30</v>
      </c>
      <c r="F58" s="126">
        <f>E58*9</f>
        <v>270</v>
      </c>
      <c r="G58" s="11"/>
      <c r="H58" s="12"/>
    </row>
    <row r="59" spans="1:15" ht="15.75" thickBot="1" x14ac:dyDescent="0.3">
      <c r="A59" s="9"/>
      <c r="B59" s="11"/>
      <c r="C59" s="127" t="s">
        <v>13</v>
      </c>
      <c r="D59" s="128"/>
      <c r="E59" s="129">
        <f>SUM(E56:E58)</f>
        <v>139</v>
      </c>
      <c r="F59" s="130">
        <f>SUM(F56:F58)</f>
        <v>963</v>
      </c>
      <c r="G59" s="11"/>
      <c r="H59" s="12"/>
    </row>
    <row r="60" spans="1:15" ht="15.75" thickBot="1" x14ac:dyDescent="0.3">
      <c r="A60" s="98"/>
      <c r="B60" s="66"/>
      <c r="C60" s="131"/>
      <c r="D60" s="131"/>
      <c r="E60" s="132"/>
      <c r="F60" s="131"/>
      <c r="G60" s="66"/>
      <c r="H60" s="133"/>
    </row>
    <row r="61" spans="1:15" ht="17.25" customHeight="1" x14ac:dyDescent="0.25">
      <c r="A61" s="69"/>
    </row>
    <row r="62" spans="1:15" x14ac:dyDescent="0.25">
      <c r="A62" s="69"/>
      <c r="C62" s="135"/>
    </row>
    <row r="63" spans="1:15" x14ac:dyDescent="0.25">
      <c r="A63" s="69"/>
      <c r="E63" s="29"/>
    </row>
    <row r="64" spans="1:15" x14ac:dyDescent="0.25">
      <c r="A64" s="69"/>
      <c r="E64" s="29"/>
    </row>
    <row r="65" spans="1:5" x14ac:dyDescent="0.25">
      <c r="A65" s="69"/>
      <c r="E65" s="29"/>
    </row>
    <row r="66" spans="1:5" x14ac:dyDescent="0.25">
      <c r="A66" s="69"/>
      <c r="E66" s="29"/>
    </row>
    <row r="67" spans="1:5" x14ac:dyDescent="0.25">
      <c r="A67" s="69"/>
      <c r="C67" s="135"/>
      <c r="E67" s="29"/>
    </row>
    <row r="68" spans="1:5" x14ac:dyDescent="0.25">
      <c r="A68" s="69"/>
      <c r="E68" s="29"/>
    </row>
    <row r="69" spans="1:5" x14ac:dyDescent="0.25">
      <c r="A69" s="69"/>
      <c r="E69" s="29"/>
    </row>
    <row r="70" spans="1:5" x14ac:dyDescent="0.25">
      <c r="A70" s="69"/>
    </row>
    <row r="71" spans="1:5" x14ac:dyDescent="0.25">
      <c r="A71" s="69"/>
    </row>
    <row r="72" spans="1:5" x14ac:dyDescent="0.25">
      <c r="A72" s="69"/>
    </row>
    <row r="73" spans="1:5" x14ac:dyDescent="0.25">
      <c r="A73" s="69"/>
    </row>
    <row r="74" spans="1:5" x14ac:dyDescent="0.25">
      <c r="A74" s="69"/>
    </row>
    <row r="75" spans="1:5" x14ac:dyDescent="0.25">
      <c r="A75" s="69"/>
    </row>
    <row r="76" spans="1:5" x14ac:dyDescent="0.25">
      <c r="A76" s="69"/>
    </row>
    <row r="77" spans="1:5" x14ac:dyDescent="0.25">
      <c r="A77" s="69"/>
    </row>
    <row r="78" spans="1:5" x14ac:dyDescent="0.25">
      <c r="A78" s="69"/>
    </row>
    <row r="88" ht="7.5" customHeight="1" x14ac:dyDescent="0.25"/>
  </sheetData>
  <mergeCells count="26">
    <mergeCell ref="Q23:R23"/>
    <mergeCell ref="Q25:R25"/>
    <mergeCell ref="P2:S2"/>
    <mergeCell ref="P3:S3"/>
    <mergeCell ref="P4:S4"/>
    <mergeCell ref="P5:S5"/>
    <mergeCell ref="Q21:R21"/>
    <mergeCell ref="C53:F53"/>
    <mergeCell ref="E48:F48"/>
    <mergeCell ref="E49:F49"/>
    <mergeCell ref="E50:F50"/>
    <mergeCell ref="E51:F51"/>
    <mergeCell ref="K39:L39"/>
    <mergeCell ref="C45:F45"/>
    <mergeCell ref="E47:F47"/>
    <mergeCell ref="C34:F34"/>
    <mergeCell ref="K35:L35"/>
    <mergeCell ref="K37:L37"/>
    <mergeCell ref="C2:F2"/>
    <mergeCell ref="J2:M2"/>
    <mergeCell ref="C23:F23"/>
    <mergeCell ref="C9:F9"/>
    <mergeCell ref="C16:F16"/>
    <mergeCell ref="J3:M3"/>
    <mergeCell ref="J4:M4"/>
    <mergeCell ref="J5:M5"/>
  </mergeCells>
  <pageMargins left="0.70866141732283472" right="0.70866141732283472" top="0.74803149606299213" bottom="0.74803149606299213" header="0.31496062992125984" footer="0.31496062992125984"/>
  <pageSetup scale="61" orientation="portrait" horizontalDpi="4294967293" verticalDpi="4294967293" r:id="rId1"/>
  <headerFooter>
    <oddHeader>&amp;C*SIERRA ROSAS LORENA*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2:G114"/>
  <sheetViews>
    <sheetView topLeftCell="A10" workbookViewId="0">
      <selection activeCell="C120" sqref="C120"/>
    </sheetView>
  </sheetViews>
  <sheetFormatPr baseColWidth="10" defaultRowHeight="12.75" x14ac:dyDescent="0.2"/>
  <cols>
    <col min="1" max="1" width="11.42578125" style="336"/>
    <col min="2" max="2" width="18.42578125" style="336" customWidth="1"/>
    <col min="3" max="3" width="28.85546875" style="336" customWidth="1"/>
    <col min="4" max="4" width="18.28515625" style="336" customWidth="1"/>
    <col min="5" max="5" width="28.28515625" style="336" customWidth="1"/>
    <col min="6" max="6" width="15.7109375" style="336" customWidth="1"/>
    <col min="7" max="7" width="12.28515625" style="336" bestFit="1" customWidth="1"/>
    <col min="8" max="257" width="11.42578125" style="336"/>
    <col min="258" max="258" width="18.42578125" style="336" customWidth="1"/>
    <col min="259" max="259" width="28.85546875" style="336" customWidth="1"/>
    <col min="260" max="260" width="18.28515625" style="336" customWidth="1"/>
    <col min="261" max="261" width="28.28515625" style="336" customWidth="1"/>
    <col min="262" max="262" width="15.7109375" style="336" customWidth="1"/>
    <col min="263" max="263" width="12.28515625" style="336" bestFit="1" customWidth="1"/>
    <col min="264" max="513" width="11.42578125" style="336"/>
    <col min="514" max="514" width="18.42578125" style="336" customWidth="1"/>
    <col min="515" max="515" width="28.85546875" style="336" customWidth="1"/>
    <col min="516" max="516" width="18.28515625" style="336" customWidth="1"/>
    <col min="517" max="517" width="28.28515625" style="336" customWidth="1"/>
    <col min="518" max="518" width="15.7109375" style="336" customWidth="1"/>
    <col min="519" max="519" width="12.28515625" style="336" bestFit="1" customWidth="1"/>
    <col min="520" max="769" width="11.42578125" style="336"/>
    <col min="770" max="770" width="18.42578125" style="336" customWidth="1"/>
    <col min="771" max="771" width="28.85546875" style="336" customWidth="1"/>
    <col min="772" max="772" width="18.28515625" style="336" customWidth="1"/>
    <col min="773" max="773" width="28.28515625" style="336" customWidth="1"/>
    <col min="774" max="774" width="15.7109375" style="336" customWidth="1"/>
    <col min="775" max="775" width="12.28515625" style="336" bestFit="1" customWidth="1"/>
    <col min="776" max="1025" width="11.42578125" style="336"/>
    <col min="1026" max="1026" width="18.42578125" style="336" customWidth="1"/>
    <col min="1027" max="1027" width="28.85546875" style="336" customWidth="1"/>
    <col min="1028" max="1028" width="18.28515625" style="336" customWidth="1"/>
    <col min="1029" max="1029" width="28.28515625" style="336" customWidth="1"/>
    <col min="1030" max="1030" width="15.7109375" style="336" customWidth="1"/>
    <col min="1031" max="1031" width="12.28515625" style="336" bestFit="1" customWidth="1"/>
    <col min="1032" max="1281" width="11.42578125" style="336"/>
    <col min="1282" max="1282" width="18.42578125" style="336" customWidth="1"/>
    <col min="1283" max="1283" width="28.85546875" style="336" customWidth="1"/>
    <col min="1284" max="1284" width="18.28515625" style="336" customWidth="1"/>
    <col min="1285" max="1285" width="28.28515625" style="336" customWidth="1"/>
    <col min="1286" max="1286" width="15.7109375" style="336" customWidth="1"/>
    <col min="1287" max="1287" width="12.28515625" style="336" bestFit="1" customWidth="1"/>
    <col min="1288" max="1537" width="11.42578125" style="336"/>
    <col min="1538" max="1538" width="18.42578125" style="336" customWidth="1"/>
    <col min="1539" max="1539" width="28.85546875" style="336" customWidth="1"/>
    <col min="1540" max="1540" width="18.28515625" style="336" customWidth="1"/>
    <col min="1541" max="1541" width="28.28515625" style="336" customWidth="1"/>
    <col min="1542" max="1542" width="15.7109375" style="336" customWidth="1"/>
    <col min="1543" max="1543" width="12.28515625" style="336" bestFit="1" customWidth="1"/>
    <col min="1544" max="1793" width="11.42578125" style="336"/>
    <col min="1794" max="1794" width="18.42578125" style="336" customWidth="1"/>
    <col min="1795" max="1795" width="28.85546875" style="336" customWidth="1"/>
    <col min="1796" max="1796" width="18.28515625" style="336" customWidth="1"/>
    <col min="1797" max="1797" width="28.28515625" style="336" customWidth="1"/>
    <col min="1798" max="1798" width="15.7109375" style="336" customWidth="1"/>
    <col min="1799" max="1799" width="12.28515625" style="336" bestFit="1" customWidth="1"/>
    <col min="1800" max="2049" width="11.42578125" style="336"/>
    <col min="2050" max="2050" width="18.42578125" style="336" customWidth="1"/>
    <col min="2051" max="2051" width="28.85546875" style="336" customWidth="1"/>
    <col min="2052" max="2052" width="18.28515625" style="336" customWidth="1"/>
    <col min="2053" max="2053" width="28.28515625" style="336" customWidth="1"/>
    <col min="2054" max="2054" width="15.7109375" style="336" customWidth="1"/>
    <col min="2055" max="2055" width="12.28515625" style="336" bestFit="1" customWidth="1"/>
    <col min="2056" max="2305" width="11.42578125" style="336"/>
    <col min="2306" max="2306" width="18.42578125" style="336" customWidth="1"/>
    <col min="2307" max="2307" width="28.85546875" style="336" customWidth="1"/>
    <col min="2308" max="2308" width="18.28515625" style="336" customWidth="1"/>
    <col min="2309" max="2309" width="28.28515625" style="336" customWidth="1"/>
    <col min="2310" max="2310" width="15.7109375" style="336" customWidth="1"/>
    <col min="2311" max="2311" width="12.28515625" style="336" bestFit="1" customWidth="1"/>
    <col min="2312" max="2561" width="11.42578125" style="336"/>
    <col min="2562" max="2562" width="18.42578125" style="336" customWidth="1"/>
    <col min="2563" max="2563" width="28.85546875" style="336" customWidth="1"/>
    <col min="2564" max="2564" width="18.28515625" style="336" customWidth="1"/>
    <col min="2565" max="2565" width="28.28515625" style="336" customWidth="1"/>
    <col min="2566" max="2566" width="15.7109375" style="336" customWidth="1"/>
    <col min="2567" max="2567" width="12.28515625" style="336" bestFit="1" customWidth="1"/>
    <col min="2568" max="2817" width="11.42578125" style="336"/>
    <col min="2818" max="2818" width="18.42578125" style="336" customWidth="1"/>
    <col min="2819" max="2819" width="28.85546875" style="336" customWidth="1"/>
    <col min="2820" max="2820" width="18.28515625" style="336" customWidth="1"/>
    <col min="2821" max="2821" width="28.28515625" style="336" customWidth="1"/>
    <col min="2822" max="2822" width="15.7109375" style="336" customWidth="1"/>
    <col min="2823" max="2823" width="12.28515625" style="336" bestFit="1" customWidth="1"/>
    <col min="2824" max="3073" width="11.42578125" style="336"/>
    <col min="3074" max="3074" width="18.42578125" style="336" customWidth="1"/>
    <col min="3075" max="3075" width="28.85546875" style="336" customWidth="1"/>
    <col min="3076" max="3076" width="18.28515625" style="336" customWidth="1"/>
    <col min="3077" max="3077" width="28.28515625" style="336" customWidth="1"/>
    <col min="3078" max="3078" width="15.7109375" style="336" customWidth="1"/>
    <col min="3079" max="3079" width="12.28515625" style="336" bestFit="1" customWidth="1"/>
    <col min="3080" max="3329" width="11.42578125" style="336"/>
    <col min="3330" max="3330" width="18.42578125" style="336" customWidth="1"/>
    <col min="3331" max="3331" width="28.85546875" style="336" customWidth="1"/>
    <col min="3332" max="3332" width="18.28515625" style="336" customWidth="1"/>
    <col min="3333" max="3333" width="28.28515625" style="336" customWidth="1"/>
    <col min="3334" max="3334" width="15.7109375" style="336" customWidth="1"/>
    <col min="3335" max="3335" width="12.28515625" style="336" bestFit="1" customWidth="1"/>
    <col min="3336" max="3585" width="11.42578125" style="336"/>
    <col min="3586" max="3586" width="18.42578125" style="336" customWidth="1"/>
    <col min="3587" max="3587" width="28.85546875" style="336" customWidth="1"/>
    <col min="3588" max="3588" width="18.28515625" style="336" customWidth="1"/>
    <col min="3589" max="3589" width="28.28515625" style="336" customWidth="1"/>
    <col min="3590" max="3590" width="15.7109375" style="336" customWidth="1"/>
    <col min="3591" max="3591" width="12.28515625" style="336" bestFit="1" customWidth="1"/>
    <col min="3592" max="3841" width="11.42578125" style="336"/>
    <col min="3842" max="3842" width="18.42578125" style="336" customWidth="1"/>
    <col min="3843" max="3843" width="28.85546875" style="336" customWidth="1"/>
    <col min="3844" max="3844" width="18.28515625" style="336" customWidth="1"/>
    <col min="3845" max="3845" width="28.28515625" style="336" customWidth="1"/>
    <col min="3846" max="3846" width="15.7109375" style="336" customWidth="1"/>
    <col min="3847" max="3847" width="12.28515625" style="336" bestFit="1" customWidth="1"/>
    <col min="3848" max="4097" width="11.42578125" style="336"/>
    <col min="4098" max="4098" width="18.42578125" style="336" customWidth="1"/>
    <col min="4099" max="4099" width="28.85546875" style="336" customWidth="1"/>
    <col min="4100" max="4100" width="18.28515625" style="336" customWidth="1"/>
    <col min="4101" max="4101" width="28.28515625" style="336" customWidth="1"/>
    <col min="4102" max="4102" width="15.7109375" style="336" customWidth="1"/>
    <col min="4103" max="4103" width="12.28515625" style="336" bestFit="1" customWidth="1"/>
    <col min="4104" max="4353" width="11.42578125" style="336"/>
    <col min="4354" max="4354" width="18.42578125" style="336" customWidth="1"/>
    <col min="4355" max="4355" width="28.85546875" style="336" customWidth="1"/>
    <col min="4356" max="4356" width="18.28515625" style="336" customWidth="1"/>
    <col min="4357" max="4357" width="28.28515625" style="336" customWidth="1"/>
    <col min="4358" max="4358" width="15.7109375" style="336" customWidth="1"/>
    <col min="4359" max="4359" width="12.28515625" style="336" bestFit="1" customWidth="1"/>
    <col min="4360" max="4609" width="11.42578125" style="336"/>
    <col min="4610" max="4610" width="18.42578125" style="336" customWidth="1"/>
    <col min="4611" max="4611" width="28.85546875" style="336" customWidth="1"/>
    <col min="4612" max="4612" width="18.28515625" style="336" customWidth="1"/>
    <col min="4613" max="4613" width="28.28515625" style="336" customWidth="1"/>
    <col min="4614" max="4614" width="15.7109375" style="336" customWidth="1"/>
    <col min="4615" max="4615" width="12.28515625" style="336" bestFit="1" customWidth="1"/>
    <col min="4616" max="4865" width="11.42578125" style="336"/>
    <col min="4866" max="4866" width="18.42578125" style="336" customWidth="1"/>
    <col min="4867" max="4867" width="28.85546875" style="336" customWidth="1"/>
    <col min="4868" max="4868" width="18.28515625" style="336" customWidth="1"/>
    <col min="4869" max="4869" width="28.28515625" style="336" customWidth="1"/>
    <col min="4870" max="4870" width="15.7109375" style="336" customWidth="1"/>
    <col min="4871" max="4871" width="12.28515625" style="336" bestFit="1" customWidth="1"/>
    <col min="4872" max="5121" width="11.42578125" style="336"/>
    <col min="5122" max="5122" width="18.42578125" style="336" customWidth="1"/>
    <col min="5123" max="5123" width="28.85546875" style="336" customWidth="1"/>
    <col min="5124" max="5124" width="18.28515625" style="336" customWidth="1"/>
    <col min="5125" max="5125" width="28.28515625" style="336" customWidth="1"/>
    <col min="5126" max="5126" width="15.7109375" style="336" customWidth="1"/>
    <col min="5127" max="5127" width="12.28515625" style="336" bestFit="1" customWidth="1"/>
    <col min="5128" max="5377" width="11.42578125" style="336"/>
    <col min="5378" max="5378" width="18.42578125" style="336" customWidth="1"/>
    <col min="5379" max="5379" width="28.85546875" style="336" customWidth="1"/>
    <col min="5380" max="5380" width="18.28515625" style="336" customWidth="1"/>
    <col min="5381" max="5381" width="28.28515625" style="336" customWidth="1"/>
    <col min="5382" max="5382" width="15.7109375" style="336" customWidth="1"/>
    <col min="5383" max="5383" width="12.28515625" style="336" bestFit="1" customWidth="1"/>
    <col min="5384" max="5633" width="11.42578125" style="336"/>
    <col min="5634" max="5634" width="18.42578125" style="336" customWidth="1"/>
    <col min="5635" max="5635" width="28.85546875" style="336" customWidth="1"/>
    <col min="5636" max="5636" width="18.28515625" style="336" customWidth="1"/>
    <col min="5637" max="5637" width="28.28515625" style="336" customWidth="1"/>
    <col min="5638" max="5638" width="15.7109375" style="336" customWidth="1"/>
    <col min="5639" max="5639" width="12.28515625" style="336" bestFit="1" customWidth="1"/>
    <col min="5640" max="5889" width="11.42578125" style="336"/>
    <col min="5890" max="5890" width="18.42578125" style="336" customWidth="1"/>
    <col min="5891" max="5891" width="28.85546875" style="336" customWidth="1"/>
    <col min="5892" max="5892" width="18.28515625" style="336" customWidth="1"/>
    <col min="5893" max="5893" width="28.28515625" style="336" customWidth="1"/>
    <col min="5894" max="5894" width="15.7109375" style="336" customWidth="1"/>
    <col min="5895" max="5895" width="12.28515625" style="336" bestFit="1" customWidth="1"/>
    <col min="5896" max="6145" width="11.42578125" style="336"/>
    <col min="6146" max="6146" width="18.42578125" style="336" customWidth="1"/>
    <col min="6147" max="6147" width="28.85546875" style="336" customWidth="1"/>
    <col min="6148" max="6148" width="18.28515625" style="336" customWidth="1"/>
    <col min="6149" max="6149" width="28.28515625" style="336" customWidth="1"/>
    <col min="6150" max="6150" width="15.7109375" style="336" customWidth="1"/>
    <col min="6151" max="6151" width="12.28515625" style="336" bestFit="1" customWidth="1"/>
    <col min="6152" max="6401" width="11.42578125" style="336"/>
    <col min="6402" max="6402" width="18.42578125" style="336" customWidth="1"/>
    <col min="6403" max="6403" width="28.85546875" style="336" customWidth="1"/>
    <col min="6404" max="6404" width="18.28515625" style="336" customWidth="1"/>
    <col min="6405" max="6405" width="28.28515625" style="336" customWidth="1"/>
    <col min="6406" max="6406" width="15.7109375" style="336" customWidth="1"/>
    <col min="6407" max="6407" width="12.28515625" style="336" bestFit="1" customWidth="1"/>
    <col min="6408" max="6657" width="11.42578125" style="336"/>
    <col min="6658" max="6658" width="18.42578125" style="336" customWidth="1"/>
    <col min="6659" max="6659" width="28.85546875" style="336" customWidth="1"/>
    <col min="6660" max="6660" width="18.28515625" style="336" customWidth="1"/>
    <col min="6661" max="6661" width="28.28515625" style="336" customWidth="1"/>
    <col min="6662" max="6662" width="15.7109375" style="336" customWidth="1"/>
    <col min="6663" max="6663" width="12.28515625" style="336" bestFit="1" customWidth="1"/>
    <col min="6664" max="6913" width="11.42578125" style="336"/>
    <col min="6914" max="6914" width="18.42578125" style="336" customWidth="1"/>
    <col min="6915" max="6915" width="28.85546875" style="336" customWidth="1"/>
    <col min="6916" max="6916" width="18.28515625" style="336" customWidth="1"/>
    <col min="6917" max="6917" width="28.28515625" style="336" customWidth="1"/>
    <col min="6918" max="6918" width="15.7109375" style="336" customWidth="1"/>
    <col min="6919" max="6919" width="12.28515625" style="336" bestFit="1" customWidth="1"/>
    <col min="6920" max="7169" width="11.42578125" style="336"/>
    <col min="7170" max="7170" width="18.42578125" style="336" customWidth="1"/>
    <col min="7171" max="7171" width="28.85546875" style="336" customWidth="1"/>
    <col min="7172" max="7172" width="18.28515625" style="336" customWidth="1"/>
    <col min="7173" max="7173" width="28.28515625" style="336" customWidth="1"/>
    <col min="7174" max="7174" width="15.7109375" style="336" customWidth="1"/>
    <col min="7175" max="7175" width="12.28515625" style="336" bestFit="1" customWidth="1"/>
    <col min="7176" max="7425" width="11.42578125" style="336"/>
    <col min="7426" max="7426" width="18.42578125" style="336" customWidth="1"/>
    <col min="7427" max="7427" width="28.85546875" style="336" customWidth="1"/>
    <col min="7428" max="7428" width="18.28515625" style="336" customWidth="1"/>
    <col min="7429" max="7429" width="28.28515625" style="336" customWidth="1"/>
    <col min="7430" max="7430" width="15.7109375" style="336" customWidth="1"/>
    <col min="7431" max="7431" width="12.28515625" style="336" bestFit="1" customWidth="1"/>
    <col min="7432" max="7681" width="11.42578125" style="336"/>
    <col min="7682" max="7682" width="18.42578125" style="336" customWidth="1"/>
    <col min="7683" max="7683" width="28.85546875" style="336" customWidth="1"/>
    <col min="7684" max="7684" width="18.28515625" style="336" customWidth="1"/>
    <col min="7685" max="7685" width="28.28515625" style="336" customWidth="1"/>
    <col min="7686" max="7686" width="15.7109375" style="336" customWidth="1"/>
    <col min="7687" max="7687" width="12.28515625" style="336" bestFit="1" customWidth="1"/>
    <col min="7688" max="7937" width="11.42578125" style="336"/>
    <col min="7938" max="7938" width="18.42578125" style="336" customWidth="1"/>
    <col min="7939" max="7939" width="28.85546875" style="336" customWidth="1"/>
    <col min="7940" max="7940" width="18.28515625" style="336" customWidth="1"/>
    <col min="7941" max="7941" width="28.28515625" style="336" customWidth="1"/>
    <col min="7942" max="7942" width="15.7109375" style="336" customWidth="1"/>
    <col min="7943" max="7943" width="12.28515625" style="336" bestFit="1" customWidth="1"/>
    <col min="7944" max="8193" width="11.42578125" style="336"/>
    <col min="8194" max="8194" width="18.42578125" style="336" customWidth="1"/>
    <col min="8195" max="8195" width="28.85546875" style="336" customWidth="1"/>
    <col min="8196" max="8196" width="18.28515625" style="336" customWidth="1"/>
    <col min="8197" max="8197" width="28.28515625" style="336" customWidth="1"/>
    <col min="8198" max="8198" width="15.7109375" style="336" customWidth="1"/>
    <col min="8199" max="8199" width="12.28515625" style="336" bestFit="1" customWidth="1"/>
    <col min="8200" max="8449" width="11.42578125" style="336"/>
    <col min="8450" max="8450" width="18.42578125" style="336" customWidth="1"/>
    <col min="8451" max="8451" width="28.85546875" style="336" customWidth="1"/>
    <col min="8452" max="8452" width="18.28515625" style="336" customWidth="1"/>
    <col min="8453" max="8453" width="28.28515625" style="336" customWidth="1"/>
    <col min="8454" max="8454" width="15.7109375" style="336" customWidth="1"/>
    <col min="8455" max="8455" width="12.28515625" style="336" bestFit="1" customWidth="1"/>
    <col min="8456" max="8705" width="11.42578125" style="336"/>
    <col min="8706" max="8706" width="18.42578125" style="336" customWidth="1"/>
    <col min="8707" max="8707" width="28.85546875" style="336" customWidth="1"/>
    <col min="8708" max="8708" width="18.28515625" style="336" customWidth="1"/>
    <col min="8709" max="8709" width="28.28515625" style="336" customWidth="1"/>
    <col min="8710" max="8710" width="15.7109375" style="336" customWidth="1"/>
    <col min="8711" max="8711" width="12.28515625" style="336" bestFit="1" customWidth="1"/>
    <col min="8712" max="8961" width="11.42578125" style="336"/>
    <col min="8962" max="8962" width="18.42578125" style="336" customWidth="1"/>
    <col min="8963" max="8963" width="28.85546875" style="336" customWidth="1"/>
    <col min="8964" max="8964" width="18.28515625" style="336" customWidth="1"/>
    <col min="8965" max="8965" width="28.28515625" style="336" customWidth="1"/>
    <col min="8966" max="8966" width="15.7109375" style="336" customWidth="1"/>
    <col min="8967" max="8967" width="12.28515625" style="336" bestFit="1" customWidth="1"/>
    <col min="8968" max="9217" width="11.42578125" style="336"/>
    <col min="9218" max="9218" width="18.42578125" style="336" customWidth="1"/>
    <col min="9219" max="9219" width="28.85546875" style="336" customWidth="1"/>
    <col min="9220" max="9220" width="18.28515625" style="336" customWidth="1"/>
    <col min="9221" max="9221" width="28.28515625" style="336" customWidth="1"/>
    <col min="9222" max="9222" width="15.7109375" style="336" customWidth="1"/>
    <col min="9223" max="9223" width="12.28515625" style="336" bestFit="1" customWidth="1"/>
    <col min="9224" max="9473" width="11.42578125" style="336"/>
    <col min="9474" max="9474" width="18.42578125" style="336" customWidth="1"/>
    <col min="9475" max="9475" width="28.85546875" style="336" customWidth="1"/>
    <col min="9476" max="9476" width="18.28515625" style="336" customWidth="1"/>
    <col min="9477" max="9477" width="28.28515625" style="336" customWidth="1"/>
    <col min="9478" max="9478" width="15.7109375" style="336" customWidth="1"/>
    <col min="9479" max="9479" width="12.28515625" style="336" bestFit="1" customWidth="1"/>
    <col min="9480" max="9729" width="11.42578125" style="336"/>
    <col min="9730" max="9730" width="18.42578125" style="336" customWidth="1"/>
    <col min="9731" max="9731" width="28.85546875" style="336" customWidth="1"/>
    <col min="9732" max="9732" width="18.28515625" style="336" customWidth="1"/>
    <col min="9733" max="9733" width="28.28515625" style="336" customWidth="1"/>
    <col min="9734" max="9734" width="15.7109375" style="336" customWidth="1"/>
    <col min="9735" max="9735" width="12.28515625" style="336" bestFit="1" customWidth="1"/>
    <col min="9736" max="9985" width="11.42578125" style="336"/>
    <col min="9986" max="9986" width="18.42578125" style="336" customWidth="1"/>
    <col min="9987" max="9987" width="28.85546875" style="336" customWidth="1"/>
    <col min="9988" max="9988" width="18.28515625" style="336" customWidth="1"/>
    <col min="9989" max="9989" width="28.28515625" style="336" customWidth="1"/>
    <col min="9990" max="9990" width="15.7109375" style="336" customWidth="1"/>
    <col min="9991" max="9991" width="12.28515625" style="336" bestFit="1" customWidth="1"/>
    <col min="9992" max="10241" width="11.42578125" style="336"/>
    <col min="10242" max="10242" width="18.42578125" style="336" customWidth="1"/>
    <col min="10243" max="10243" width="28.85546875" style="336" customWidth="1"/>
    <col min="10244" max="10244" width="18.28515625" style="336" customWidth="1"/>
    <col min="10245" max="10245" width="28.28515625" style="336" customWidth="1"/>
    <col min="10246" max="10246" width="15.7109375" style="336" customWidth="1"/>
    <col min="10247" max="10247" width="12.28515625" style="336" bestFit="1" customWidth="1"/>
    <col min="10248" max="10497" width="11.42578125" style="336"/>
    <col min="10498" max="10498" width="18.42578125" style="336" customWidth="1"/>
    <col min="10499" max="10499" width="28.85546875" style="336" customWidth="1"/>
    <col min="10500" max="10500" width="18.28515625" style="336" customWidth="1"/>
    <col min="10501" max="10501" width="28.28515625" style="336" customWidth="1"/>
    <col min="10502" max="10502" width="15.7109375" style="336" customWidth="1"/>
    <col min="10503" max="10503" width="12.28515625" style="336" bestFit="1" customWidth="1"/>
    <col min="10504" max="10753" width="11.42578125" style="336"/>
    <col min="10754" max="10754" width="18.42578125" style="336" customWidth="1"/>
    <col min="10755" max="10755" width="28.85546875" style="336" customWidth="1"/>
    <col min="10756" max="10756" width="18.28515625" style="336" customWidth="1"/>
    <col min="10757" max="10757" width="28.28515625" style="336" customWidth="1"/>
    <col min="10758" max="10758" width="15.7109375" style="336" customWidth="1"/>
    <col min="10759" max="10759" width="12.28515625" style="336" bestFit="1" customWidth="1"/>
    <col min="10760" max="11009" width="11.42578125" style="336"/>
    <col min="11010" max="11010" width="18.42578125" style="336" customWidth="1"/>
    <col min="11011" max="11011" width="28.85546875" style="336" customWidth="1"/>
    <col min="11012" max="11012" width="18.28515625" style="336" customWidth="1"/>
    <col min="11013" max="11013" width="28.28515625" style="336" customWidth="1"/>
    <col min="11014" max="11014" width="15.7109375" style="336" customWidth="1"/>
    <col min="11015" max="11015" width="12.28515625" style="336" bestFit="1" customWidth="1"/>
    <col min="11016" max="11265" width="11.42578125" style="336"/>
    <col min="11266" max="11266" width="18.42578125" style="336" customWidth="1"/>
    <col min="11267" max="11267" width="28.85546875" style="336" customWidth="1"/>
    <col min="11268" max="11268" width="18.28515625" style="336" customWidth="1"/>
    <col min="11269" max="11269" width="28.28515625" style="336" customWidth="1"/>
    <col min="11270" max="11270" width="15.7109375" style="336" customWidth="1"/>
    <col min="11271" max="11271" width="12.28515625" style="336" bestFit="1" customWidth="1"/>
    <col min="11272" max="11521" width="11.42578125" style="336"/>
    <col min="11522" max="11522" width="18.42578125" style="336" customWidth="1"/>
    <col min="11523" max="11523" width="28.85546875" style="336" customWidth="1"/>
    <col min="11524" max="11524" width="18.28515625" style="336" customWidth="1"/>
    <col min="11525" max="11525" width="28.28515625" style="336" customWidth="1"/>
    <col min="11526" max="11526" width="15.7109375" style="336" customWidth="1"/>
    <col min="11527" max="11527" width="12.28515625" style="336" bestFit="1" customWidth="1"/>
    <col min="11528" max="11777" width="11.42578125" style="336"/>
    <col min="11778" max="11778" width="18.42578125" style="336" customWidth="1"/>
    <col min="11779" max="11779" width="28.85546875" style="336" customWidth="1"/>
    <col min="11780" max="11780" width="18.28515625" style="336" customWidth="1"/>
    <col min="11781" max="11781" width="28.28515625" style="336" customWidth="1"/>
    <col min="11782" max="11782" width="15.7109375" style="336" customWidth="1"/>
    <col min="11783" max="11783" width="12.28515625" style="336" bestFit="1" customWidth="1"/>
    <col min="11784" max="12033" width="11.42578125" style="336"/>
    <col min="12034" max="12034" width="18.42578125" style="336" customWidth="1"/>
    <col min="12035" max="12035" width="28.85546875" style="336" customWidth="1"/>
    <col min="12036" max="12036" width="18.28515625" style="336" customWidth="1"/>
    <col min="12037" max="12037" width="28.28515625" style="336" customWidth="1"/>
    <col min="12038" max="12038" width="15.7109375" style="336" customWidth="1"/>
    <col min="12039" max="12039" width="12.28515625" style="336" bestFit="1" customWidth="1"/>
    <col min="12040" max="12289" width="11.42578125" style="336"/>
    <col min="12290" max="12290" width="18.42578125" style="336" customWidth="1"/>
    <col min="12291" max="12291" width="28.85546875" style="336" customWidth="1"/>
    <col min="12292" max="12292" width="18.28515625" style="336" customWidth="1"/>
    <col min="12293" max="12293" width="28.28515625" style="336" customWidth="1"/>
    <col min="12294" max="12294" width="15.7109375" style="336" customWidth="1"/>
    <col min="12295" max="12295" width="12.28515625" style="336" bestFit="1" customWidth="1"/>
    <col min="12296" max="12545" width="11.42578125" style="336"/>
    <col min="12546" max="12546" width="18.42578125" style="336" customWidth="1"/>
    <col min="12547" max="12547" width="28.85546875" style="336" customWidth="1"/>
    <col min="12548" max="12548" width="18.28515625" style="336" customWidth="1"/>
    <col min="12549" max="12549" width="28.28515625" style="336" customWidth="1"/>
    <col min="12550" max="12550" width="15.7109375" style="336" customWidth="1"/>
    <col min="12551" max="12551" width="12.28515625" style="336" bestFit="1" customWidth="1"/>
    <col min="12552" max="12801" width="11.42578125" style="336"/>
    <col min="12802" max="12802" width="18.42578125" style="336" customWidth="1"/>
    <col min="12803" max="12803" width="28.85546875" style="336" customWidth="1"/>
    <col min="12804" max="12804" width="18.28515625" style="336" customWidth="1"/>
    <col min="12805" max="12805" width="28.28515625" style="336" customWidth="1"/>
    <col min="12806" max="12806" width="15.7109375" style="336" customWidth="1"/>
    <col min="12807" max="12807" width="12.28515625" style="336" bestFit="1" customWidth="1"/>
    <col min="12808" max="13057" width="11.42578125" style="336"/>
    <col min="13058" max="13058" width="18.42578125" style="336" customWidth="1"/>
    <col min="13059" max="13059" width="28.85546875" style="336" customWidth="1"/>
    <col min="13060" max="13060" width="18.28515625" style="336" customWidth="1"/>
    <col min="13061" max="13061" width="28.28515625" style="336" customWidth="1"/>
    <col min="13062" max="13062" width="15.7109375" style="336" customWidth="1"/>
    <col min="13063" max="13063" width="12.28515625" style="336" bestFit="1" customWidth="1"/>
    <col min="13064" max="13313" width="11.42578125" style="336"/>
    <col min="13314" max="13314" width="18.42578125" style="336" customWidth="1"/>
    <col min="13315" max="13315" width="28.85546875" style="336" customWidth="1"/>
    <col min="13316" max="13316" width="18.28515625" style="336" customWidth="1"/>
    <col min="13317" max="13317" width="28.28515625" style="336" customWidth="1"/>
    <col min="13318" max="13318" width="15.7109375" style="336" customWidth="1"/>
    <col min="13319" max="13319" width="12.28515625" style="336" bestFit="1" customWidth="1"/>
    <col min="13320" max="13569" width="11.42578125" style="336"/>
    <col min="13570" max="13570" width="18.42578125" style="336" customWidth="1"/>
    <col min="13571" max="13571" width="28.85546875" style="336" customWidth="1"/>
    <col min="13572" max="13572" width="18.28515625" style="336" customWidth="1"/>
    <col min="13573" max="13573" width="28.28515625" style="336" customWidth="1"/>
    <col min="13574" max="13574" width="15.7109375" style="336" customWidth="1"/>
    <col min="13575" max="13575" width="12.28515625" style="336" bestFit="1" customWidth="1"/>
    <col min="13576" max="13825" width="11.42578125" style="336"/>
    <col min="13826" max="13826" width="18.42578125" style="336" customWidth="1"/>
    <col min="13827" max="13827" width="28.85546875" style="336" customWidth="1"/>
    <col min="13828" max="13828" width="18.28515625" style="336" customWidth="1"/>
    <col min="13829" max="13829" width="28.28515625" style="336" customWidth="1"/>
    <col min="13830" max="13830" width="15.7109375" style="336" customWidth="1"/>
    <col min="13831" max="13831" width="12.28515625" style="336" bestFit="1" customWidth="1"/>
    <col min="13832" max="14081" width="11.42578125" style="336"/>
    <col min="14082" max="14082" width="18.42578125" style="336" customWidth="1"/>
    <col min="14083" max="14083" width="28.85546875" style="336" customWidth="1"/>
    <col min="14084" max="14084" width="18.28515625" style="336" customWidth="1"/>
    <col min="14085" max="14085" width="28.28515625" style="336" customWidth="1"/>
    <col min="14086" max="14086" width="15.7109375" style="336" customWidth="1"/>
    <col min="14087" max="14087" width="12.28515625" style="336" bestFit="1" customWidth="1"/>
    <col min="14088" max="14337" width="11.42578125" style="336"/>
    <col min="14338" max="14338" width="18.42578125" style="336" customWidth="1"/>
    <col min="14339" max="14339" width="28.85546875" style="336" customWidth="1"/>
    <col min="14340" max="14340" width="18.28515625" style="336" customWidth="1"/>
    <col min="14341" max="14341" width="28.28515625" style="336" customWidth="1"/>
    <col min="14342" max="14342" width="15.7109375" style="336" customWidth="1"/>
    <col min="14343" max="14343" width="12.28515625" style="336" bestFit="1" customWidth="1"/>
    <col min="14344" max="14593" width="11.42578125" style="336"/>
    <col min="14594" max="14594" width="18.42578125" style="336" customWidth="1"/>
    <col min="14595" max="14595" width="28.85546875" style="336" customWidth="1"/>
    <col min="14596" max="14596" width="18.28515625" style="336" customWidth="1"/>
    <col min="14597" max="14597" width="28.28515625" style="336" customWidth="1"/>
    <col min="14598" max="14598" width="15.7109375" style="336" customWidth="1"/>
    <col min="14599" max="14599" width="12.28515625" style="336" bestFit="1" customWidth="1"/>
    <col min="14600" max="14849" width="11.42578125" style="336"/>
    <col min="14850" max="14850" width="18.42578125" style="336" customWidth="1"/>
    <col min="14851" max="14851" width="28.85546875" style="336" customWidth="1"/>
    <col min="14852" max="14852" width="18.28515625" style="336" customWidth="1"/>
    <col min="14853" max="14853" width="28.28515625" style="336" customWidth="1"/>
    <col min="14854" max="14854" width="15.7109375" style="336" customWidth="1"/>
    <col min="14855" max="14855" width="12.28515625" style="336" bestFit="1" customWidth="1"/>
    <col min="14856" max="15105" width="11.42578125" style="336"/>
    <col min="15106" max="15106" width="18.42578125" style="336" customWidth="1"/>
    <col min="15107" max="15107" width="28.85546875" style="336" customWidth="1"/>
    <col min="15108" max="15108" width="18.28515625" style="336" customWidth="1"/>
    <col min="15109" max="15109" width="28.28515625" style="336" customWidth="1"/>
    <col min="15110" max="15110" width="15.7109375" style="336" customWidth="1"/>
    <col min="15111" max="15111" width="12.28515625" style="336" bestFit="1" customWidth="1"/>
    <col min="15112" max="15361" width="11.42578125" style="336"/>
    <col min="15362" max="15362" width="18.42578125" style="336" customWidth="1"/>
    <col min="15363" max="15363" width="28.85546875" style="336" customWidth="1"/>
    <col min="15364" max="15364" width="18.28515625" style="336" customWidth="1"/>
    <col min="15365" max="15365" width="28.28515625" style="336" customWidth="1"/>
    <col min="15366" max="15366" width="15.7109375" style="336" customWidth="1"/>
    <col min="15367" max="15367" width="12.28515625" style="336" bestFit="1" customWidth="1"/>
    <col min="15368" max="15617" width="11.42578125" style="336"/>
    <col min="15618" max="15618" width="18.42578125" style="336" customWidth="1"/>
    <col min="15619" max="15619" width="28.85546875" style="336" customWidth="1"/>
    <col min="15620" max="15620" width="18.28515625" style="336" customWidth="1"/>
    <col min="15621" max="15621" width="28.28515625" style="336" customWidth="1"/>
    <col min="15622" max="15622" width="15.7109375" style="336" customWidth="1"/>
    <col min="15623" max="15623" width="12.28515625" style="336" bestFit="1" customWidth="1"/>
    <col min="15624" max="15873" width="11.42578125" style="336"/>
    <col min="15874" max="15874" width="18.42578125" style="336" customWidth="1"/>
    <col min="15875" max="15875" width="28.85546875" style="336" customWidth="1"/>
    <col min="15876" max="15876" width="18.28515625" style="336" customWidth="1"/>
    <col min="15877" max="15877" width="28.28515625" style="336" customWidth="1"/>
    <col min="15878" max="15878" width="15.7109375" style="336" customWidth="1"/>
    <col min="15879" max="15879" width="12.28515625" style="336" bestFit="1" customWidth="1"/>
    <col min="15880" max="16129" width="11.42578125" style="336"/>
    <col min="16130" max="16130" width="18.42578125" style="336" customWidth="1"/>
    <col min="16131" max="16131" width="28.85546875" style="336" customWidth="1"/>
    <col min="16132" max="16132" width="18.28515625" style="336" customWidth="1"/>
    <col min="16133" max="16133" width="28.28515625" style="336" customWidth="1"/>
    <col min="16134" max="16134" width="15.7109375" style="336" customWidth="1"/>
    <col min="16135" max="16135" width="12.28515625" style="336" bestFit="1" customWidth="1"/>
    <col min="16136" max="16384" width="11.42578125" style="336"/>
  </cols>
  <sheetData>
    <row r="2" spans="1:7" x14ac:dyDescent="0.2">
      <c r="B2" s="337"/>
    </row>
    <row r="4" spans="1:7" ht="16.5" customHeight="1" x14ac:dyDescent="0.25">
      <c r="A4" s="337" t="s">
        <v>0</v>
      </c>
      <c r="B4" s="490" t="s">
        <v>280</v>
      </c>
      <c r="C4" s="491"/>
      <c r="D4" s="491"/>
      <c r="E4" s="492"/>
    </row>
    <row r="5" spans="1:7" x14ac:dyDescent="0.2">
      <c r="A5" s="338"/>
      <c r="B5" s="339" t="s">
        <v>3</v>
      </c>
      <c r="C5" s="339" t="s">
        <v>4</v>
      </c>
      <c r="D5" s="339" t="s">
        <v>281</v>
      </c>
      <c r="E5" s="340" t="s">
        <v>6</v>
      </c>
    </row>
    <row r="6" spans="1:7" x14ac:dyDescent="0.2">
      <c r="A6" s="338"/>
      <c r="B6" s="341"/>
      <c r="C6" s="341"/>
      <c r="D6" s="341"/>
      <c r="E6" s="342"/>
    </row>
    <row r="7" spans="1:7" x14ac:dyDescent="0.2">
      <c r="A7" s="338"/>
      <c r="B7" s="343" t="s">
        <v>282</v>
      </c>
      <c r="C7" s="344"/>
      <c r="D7" s="345"/>
      <c r="E7" s="345"/>
    </row>
    <row r="8" spans="1:7" x14ac:dyDescent="0.2">
      <c r="A8" s="338"/>
      <c r="B8" s="343" t="s">
        <v>283</v>
      </c>
      <c r="C8" s="344"/>
      <c r="D8" s="346"/>
      <c r="E8" s="347"/>
    </row>
    <row r="9" spans="1:7" x14ac:dyDescent="0.2">
      <c r="A9" s="338"/>
      <c r="B9" s="348" t="s">
        <v>159</v>
      </c>
      <c r="C9" s="344"/>
      <c r="D9" s="346"/>
      <c r="E9" s="347"/>
    </row>
    <row r="10" spans="1:7" x14ac:dyDescent="0.2">
      <c r="A10" s="338"/>
      <c r="B10" s="349" t="s">
        <v>13</v>
      </c>
      <c r="C10" s="350"/>
      <c r="D10" s="351"/>
      <c r="E10" s="352"/>
      <c r="G10" s="353"/>
    </row>
    <row r="11" spans="1:7" x14ac:dyDescent="0.2">
      <c r="A11" s="338"/>
    </row>
    <row r="12" spans="1:7" ht="15.75" x14ac:dyDescent="0.25">
      <c r="A12" s="337" t="s">
        <v>17</v>
      </c>
      <c r="B12" s="490" t="s">
        <v>284</v>
      </c>
      <c r="C12" s="491"/>
      <c r="D12" s="491"/>
      <c r="E12" s="492"/>
    </row>
    <row r="13" spans="1:7" x14ac:dyDescent="0.2">
      <c r="A13" s="338"/>
      <c r="B13" s="339" t="s">
        <v>3</v>
      </c>
      <c r="C13" s="339" t="s">
        <v>4</v>
      </c>
      <c r="D13" s="339" t="s">
        <v>281</v>
      </c>
      <c r="E13" s="340" t="s">
        <v>6</v>
      </c>
    </row>
    <row r="14" spans="1:7" x14ac:dyDescent="0.2">
      <c r="A14" s="338"/>
      <c r="B14" s="341"/>
      <c r="C14" s="341"/>
      <c r="D14" s="341"/>
      <c r="E14" s="342"/>
    </row>
    <row r="15" spans="1:7" x14ac:dyDescent="0.2">
      <c r="A15" s="338"/>
      <c r="B15" s="343" t="s">
        <v>282</v>
      </c>
      <c r="C15" s="344"/>
      <c r="D15" s="345"/>
      <c r="E15" s="345"/>
    </row>
    <row r="16" spans="1:7" x14ac:dyDescent="0.2">
      <c r="A16" s="338"/>
      <c r="B16" s="343" t="s">
        <v>149</v>
      </c>
      <c r="C16" s="344"/>
      <c r="D16" s="346"/>
      <c r="E16" s="347"/>
    </row>
    <row r="17" spans="1:7" x14ac:dyDescent="0.2">
      <c r="A17" s="338"/>
      <c r="B17" s="348" t="s">
        <v>159</v>
      </c>
      <c r="C17" s="344"/>
      <c r="D17" s="346"/>
      <c r="E17" s="347"/>
    </row>
    <row r="18" spans="1:7" x14ac:dyDescent="0.2">
      <c r="A18" s="338"/>
      <c r="B18" s="349" t="s">
        <v>13</v>
      </c>
      <c r="C18" s="350"/>
      <c r="D18" s="351"/>
      <c r="E18" s="354"/>
    </row>
    <row r="19" spans="1:7" x14ac:dyDescent="0.2">
      <c r="A19" s="338"/>
    </row>
    <row r="20" spans="1:7" x14ac:dyDescent="0.2">
      <c r="A20" s="338"/>
    </row>
    <row r="21" spans="1:7" ht="15.75" x14ac:dyDescent="0.25">
      <c r="A21" s="337" t="s">
        <v>26</v>
      </c>
      <c r="B21" s="490" t="s">
        <v>285</v>
      </c>
      <c r="C21" s="491"/>
      <c r="D21" s="491"/>
      <c r="E21" s="492"/>
    </row>
    <row r="22" spans="1:7" x14ac:dyDescent="0.2">
      <c r="A22" s="338"/>
      <c r="B22" s="339" t="s">
        <v>3</v>
      </c>
      <c r="C22" s="339" t="s">
        <v>4</v>
      </c>
      <c r="D22" s="339" t="s">
        <v>281</v>
      </c>
      <c r="E22" s="340" t="s">
        <v>6</v>
      </c>
    </row>
    <row r="23" spans="1:7" x14ac:dyDescent="0.2">
      <c r="A23" s="338"/>
      <c r="B23" s="341"/>
      <c r="C23" s="341"/>
      <c r="D23" s="341"/>
      <c r="E23" s="342"/>
    </row>
    <row r="24" spans="1:7" x14ac:dyDescent="0.2">
      <c r="A24" s="338"/>
      <c r="B24" s="343" t="s">
        <v>282</v>
      </c>
      <c r="C24" s="344"/>
      <c r="D24" s="345"/>
      <c r="E24" s="345"/>
    </row>
    <row r="25" spans="1:7" x14ac:dyDescent="0.2">
      <c r="A25" s="338"/>
      <c r="B25" s="343" t="s">
        <v>149</v>
      </c>
      <c r="C25" s="344"/>
      <c r="D25" s="346"/>
      <c r="E25" s="347"/>
    </row>
    <row r="26" spans="1:7" x14ac:dyDescent="0.2">
      <c r="A26" s="338"/>
      <c r="B26" s="348" t="s">
        <v>159</v>
      </c>
      <c r="C26" s="344"/>
      <c r="D26" s="346"/>
      <c r="E26" s="347"/>
    </row>
    <row r="27" spans="1:7" s="337" customFormat="1" ht="12" customHeight="1" x14ac:dyDescent="0.2">
      <c r="B27" s="355" t="s">
        <v>13</v>
      </c>
      <c r="C27" s="356"/>
      <c r="D27" s="357"/>
      <c r="E27" s="352"/>
    </row>
    <row r="28" spans="1:7" x14ac:dyDescent="0.2">
      <c r="A28" s="338"/>
      <c r="F28" s="358"/>
      <c r="G28" s="358"/>
    </row>
    <row r="30" spans="1:7" x14ac:dyDescent="0.2">
      <c r="A30" s="337" t="s">
        <v>286</v>
      </c>
      <c r="B30" s="359" t="s">
        <v>287</v>
      </c>
      <c r="C30" s="360"/>
    </row>
    <row r="32" spans="1:7" ht="13.5" thickBot="1" x14ac:dyDescent="0.25">
      <c r="B32" s="358" t="s">
        <v>41</v>
      </c>
      <c r="C32" s="358" t="s">
        <v>288</v>
      </c>
      <c r="D32" s="358" t="s">
        <v>43</v>
      </c>
      <c r="E32" s="358" t="s">
        <v>44</v>
      </c>
    </row>
    <row r="33" spans="2:5" ht="13.5" thickBot="1" x14ac:dyDescent="0.25">
      <c r="B33" s="361"/>
      <c r="C33" s="361"/>
      <c r="D33" s="362"/>
      <c r="E33" s="362"/>
    </row>
    <row r="34" spans="2:5" x14ac:dyDescent="0.2">
      <c r="B34" s="363" t="s">
        <v>289</v>
      </c>
      <c r="C34" s="364"/>
      <c r="D34" s="365"/>
      <c r="E34" s="365"/>
    </row>
    <row r="35" spans="2:5" x14ac:dyDescent="0.2">
      <c r="B35" s="366"/>
      <c r="C35" s="367"/>
      <c r="D35" s="368"/>
      <c r="E35" s="369"/>
    </row>
    <row r="36" spans="2:5" x14ac:dyDescent="0.2">
      <c r="B36" s="366"/>
      <c r="C36" s="367"/>
      <c r="D36" s="369"/>
      <c r="E36" s="369"/>
    </row>
    <row r="37" spans="2:5" ht="13.5" thickBot="1" x14ac:dyDescent="0.25">
      <c r="B37" s="370"/>
      <c r="C37" s="371"/>
      <c r="D37" s="372"/>
      <c r="E37" s="372"/>
    </row>
    <row r="38" spans="2:5" x14ac:dyDescent="0.2">
      <c r="B38" s="363" t="s">
        <v>51</v>
      </c>
      <c r="C38" s="364"/>
      <c r="D38" s="365"/>
      <c r="E38" s="365"/>
    </row>
    <row r="39" spans="2:5" x14ac:dyDescent="0.2">
      <c r="B39" s="366"/>
      <c r="C39" s="367"/>
      <c r="D39" s="368"/>
      <c r="E39" s="369"/>
    </row>
    <row r="40" spans="2:5" x14ac:dyDescent="0.2">
      <c r="B40" s="366"/>
      <c r="C40" s="367"/>
      <c r="D40" s="369"/>
      <c r="E40" s="369"/>
    </row>
    <row r="41" spans="2:5" ht="13.5" thickBot="1" x14ac:dyDescent="0.25">
      <c r="B41" s="370"/>
      <c r="C41" s="371"/>
      <c r="D41" s="372"/>
      <c r="E41" s="372"/>
    </row>
    <row r="42" spans="2:5" x14ac:dyDescent="0.2">
      <c r="B42" s="363" t="s">
        <v>54</v>
      </c>
      <c r="C42" s="364"/>
      <c r="D42" s="365"/>
      <c r="E42" s="365"/>
    </row>
    <row r="43" spans="2:5" x14ac:dyDescent="0.2">
      <c r="B43" s="366"/>
      <c r="C43" s="367"/>
      <c r="D43" s="368"/>
      <c r="E43" s="369"/>
    </row>
    <row r="44" spans="2:5" x14ac:dyDescent="0.2">
      <c r="B44" s="366"/>
      <c r="C44" s="367"/>
      <c r="D44" s="369"/>
      <c r="E44" s="369"/>
    </row>
    <row r="45" spans="2:5" ht="13.5" thickBot="1" x14ac:dyDescent="0.25">
      <c r="B45" s="370"/>
      <c r="C45" s="371"/>
      <c r="D45" s="372"/>
      <c r="E45" s="372"/>
    </row>
    <row r="46" spans="2:5" x14ac:dyDescent="0.2">
      <c r="B46" s="363" t="s">
        <v>57</v>
      </c>
      <c r="C46" s="364"/>
      <c r="D46" s="365"/>
      <c r="E46" s="365"/>
    </row>
    <row r="47" spans="2:5" x14ac:dyDescent="0.2">
      <c r="B47" s="366"/>
      <c r="C47" s="367"/>
      <c r="D47" s="368"/>
      <c r="E47" s="369"/>
    </row>
    <row r="48" spans="2:5" x14ac:dyDescent="0.2">
      <c r="B48" s="366"/>
      <c r="C48" s="367"/>
      <c r="D48" s="369"/>
      <c r="E48" s="369"/>
    </row>
    <row r="49" spans="2:5" ht="13.5" thickBot="1" x14ac:dyDescent="0.25">
      <c r="B49" s="370"/>
      <c r="C49" s="371"/>
      <c r="D49" s="372"/>
      <c r="E49" s="372"/>
    </row>
    <row r="50" spans="2:5" x14ac:dyDescent="0.2">
      <c r="B50" s="363" t="s">
        <v>60</v>
      </c>
      <c r="C50" s="364"/>
      <c r="D50" s="373"/>
      <c r="E50" s="365"/>
    </row>
    <row r="51" spans="2:5" x14ac:dyDescent="0.2">
      <c r="B51" s="366"/>
      <c r="C51" s="367"/>
      <c r="D51" s="369"/>
      <c r="E51" s="369"/>
    </row>
    <row r="52" spans="2:5" x14ac:dyDescent="0.2">
      <c r="B52" s="366"/>
      <c r="C52" s="367"/>
      <c r="D52" s="369"/>
      <c r="E52" s="369"/>
    </row>
    <row r="53" spans="2:5" ht="13.5" thickBot="1" x14ac:dyDescent="0.25">
      <c r="B53" s="370"/>
      <c r="C53" s="371"/>
      <c r="D53" s="372"/>
      <c r="E53" s="372"/>
    </row>
    <row r="54" spans="2:5" x14ac:dyDescent="0.2">
      <c r="B54" s="363" t="s">
        <v>63</v>
      </c>
      <c r="C54" s="364"/>
      <c r="D54" s="365"/>
      <c r="E54" s="365"/>
    </row>
    <row r="55" spans="2:5" x14ac:dyDescent="0.2">
      <c r="B55" s="366"/>
      <c r="C55" s="367"/>
      <c r="D55" s="369"/>
      <c r="E55" s="369"/>
    </row>
    <row r="56" spans="2:5" x14ac:dyDescent="0.2">
      <c r="B56" s="366"/>
      <c r="C56" s="367"/>
      <c r="D56" s="368"/>
      <c r="E56" s="369"/>
    </row>
    <row r="57" spans="2:5" ht="13.5" thickBot="1" x14ac:dyDescent="0.25">
      <c r="B57" s="370"/>
      <c r="C57" s="371"/>
      <c r="D57" s="372"/>
      <c r="E57" s="372"/>
    </row>
    <row r="58" spans="2:5" x14ac:dyDescent="0.2">
      <c r="B58" s="366" t="s">
        <v>66</v>
      </c>
      <c r="C58" s="367"/>
      <c r="D58" s="368"/>
      <c r="E58" s="369"/>
    </row>
    <row r="59" spans="2:5" x14ac:dyDescent="0.2">
      <c r="B59" s="366"/>
      <c r="C59" s="367"/>
      <c r="D59" s="369"/>
      <c r="E59" s="369"/>
    </row>
    <row r="60" spans="2:5" x14ac:dyDescent="0.2">
      <c r="B60" s="366"/>
      <c r="C60" s="367"/>
      <c r="D60" s="369"/>
      <c r="E60" s="369"/>
    </row>
    <row r="61" spans="2:5" ht="13.5" thickBot="1" x14ac:dyDescent="0.25">
      <c r="B61" s="371"/>
      <c r="C61" s="371"/>
      <c r="D61" s="372"/>
      <c r="E61" s="372"/>
    </row>
    <row r="62" spans="2:5" x14ac:dyDescent="0.2">
      <c r="B62" s="374"/>
      <c r="C62" s="374"/>
      <c r="D62" s="374"/>
      <c r="E62" s="374"/>
    </row>
    <row r="63" spans="2:5" x14ac:dyDescent="0.2">
      <c r="B63" s="374"/>
      <c r="C63" s="374"/>
      <c r="D63" s="374"/>
      <c r="E63" s="374"/>
    </row>
    <row r="64" spans="2:5" x14ac:dyDescent="0.2">
      <c r="B64" s="374"/>
      <c r="C64" s="374"/>
      <c r="D64" s="374"/>
      <c r="E64" s="374"/>
    </row>
    <row r="65" spans="1:6" x14ac:dyDescent="0.2">
      <c r="B65" s="374"/>
      <c r="C65" s="374"/>
      <c r="D65" s="374"/>
      <c r="E65" s="374"/>
    </row>
    <row r="66" spans="1:6" x14ac:dyDescent="0.2">
      <c r="B66" s="374"/>
      <c r="C66" s="374"/>
      <c r="D66" s="374"/>
      <c r="E66" s="374"/>
    </row>
    <row r="67" spans="1:6" x14ac:dyDescent="0.2">
      <c r="B67" s="374"/>
      <c r="C67" s="374"/>
      <c r="D67" s="374"/>
      <c r="E67" s="374"/>
    </row>
    <row r="68" spans="1:6" x14ac:dyDescent="0.2">
      <c r="B68" s="374"/>
      <c r="C68" s="374"/>
      <c r="D68" s="374"/>
      <c r="E68" s="374"/>
    </row>
    <row r="71" spans="1:6" x14ac:dyDescent="0.2">
      <c r="A71" s="337" t="s">
        <v>290</v>
      </c>
      <c r="B71" s="359" t="s">
        <v>70</v>
      </c>
      <c r="C71" s="360"/>
    </row>
    <row r="72" spans="1:6" x14ac:dyDescent="0.2">
      <c r="A72" s="337"/>
      <c r="B72" s="337"/>
    </row>
    <row r="73" spans="1:6" x14ac:dyDescent="0.2">
      <c r="B73" s="375" t="s">
        <v>291</v>
      </c>
      <c r="C73" s="376" t="s">
        <v>43</v>
      </c>
      <c r="D73" s="376" t="s">
        <v>44</v>
      </c>
      <c r="E73" s="376" t="s">
        <v>292</v>
      </c>
      <c r="F73" s="376" t="s">
        <v>293</v>
      </c>
    </row>
    <row r="74" spans="1:6" ht="13.5" thickBot="1" x14ac:dyDescent="0.25">
      <c r="B74" s="337"/>
    </row>
    <row r="75" spans="1:6" ht="15" x14ac:dyDescent="0.25">
      <c r="B75" s="363" t="s">
        <v>47</v>
      </c>
      <c r="C75" s="377"/>
      <c r="D75" s="365"/>
      <c r="E75" s="378"/>
      <c r="F75" s="365"/>
    </row>
    <row r="76" spans="1:6" ht="15" x14ac:dyDescent="0.25">
      <c r="B76" s="379"/>
      <c r="C76" s="380"/>
      <c r="D76" s="381"/>
      <c r="E76" s="382"/>
      <c r="F76" s="381"/>
    </row>
    <row r="77" spans="1:6" ht="15" x14ac:dyDescent="0.25">
      <c r="B77" s="383" t="s">
        <v>51</v>
      </c>
      <c r="C77" s="384"/>
      <c r="D77" s="385"/>
      <c r="E77" s="386"/>
      <c r="F77" s="385"/>
    </row>
    <row r="78" spans="1:6" ht="15" x14ac:dyDescent="0.25">
      <c r="B78" s="379"/>
      <c r="C78" s="380"/>
      <c r="D78" s="381"/>
      <c r="E78" s="382"/>
      <c r="F78" s="381"/>
    </row>
    <row r="79" spans="1:6" ht="15" x14ac:dyDescent="0.25">
      <c r="B79" s="383" t="s">
        <v>54</v>
      </c>
      <c r="C79" s="384"/>
      <c r="D79" s="385"/>
      <c r="E79" s="386"/>
      <c r="F79" s="385"/>
    </row>
    <row r="80" spans="1:6" ht="15" x14ac:dyDescent="0.25">
      <c r="B80" s="379"/>
      <c r="C80" s="380"/>
      <c r="D80" s="381"/>
      <c r="E80" s="382"/>
      <c r="F80" s="381"/>
    </row>
    <row r="81" spans="1:6" ht="15" x14ac:dyDescent="0.25">
      <c r="B81" s="366" t="s">
        <v>57</v>
      </c>
      <c r="C81" s="387"/>
      <c r="D81" s="369"/>
      <c r="E81" s="388"/>
      <c r="F81" s="369"/>
    </row>
    <row r="82" spans="1:6" ht="15" x14ac:dyDescent="0.25">
      <c r="B82" s="379"/>
      <c r="C82" s="380"/>
      <c r="D82" s="381"/>
      <c r="E82" s="382"/>
      <c r="F82" s="381"/>
    </row>
    <row r="83" spans="1:6" ht="15" x14ac:dyDescent="0.25">
      <c r="B83" s="383" t="s">
        <v>60</v>
      </c>
      <c r="C83" s="384"/>
      <c r="D83" s="385"/>
      <c r="E83" s="386"/>
      <c r="F83" s="385"/>
    </row>
    <row r="84" spans="1:6" ht="15" x14ac:dyDescent="0.25">
      <c r="B84" s="379"/>
      <c r="C84" s="380"/>
      <c r="D84" s="381"/>
      <c r="E84" s="382"/>
      <c r="F84" s="381"/>
    </row>
    <row r="85" spans="1:6" ht="15" x14ac:dyDescent="0.25">
      <c r="B85" s="383" t="s">
        <v>63</v>
      </c>
      <c r="C85" s="384"/>
      <c r="D85" s="385"/>
      <c r="E85" s="386"/>
      <c r="F85" s="385"/>
    </row>
    <row r="86" spans="1:6" ht="15" x14ac:dyDescent="0.25">
      <c r="B86" s="379"/>
      <c r="C86" s="380"/>
      <c r="D86" s="381"/>
      <c r="E86" s="382"/>
      <c r="F86" s="381"/>
    </row>
    <row r="87" spans="1:6" ht="15" x14ac:dyDescent="0.25">
      <c r="B87" s="366" t="s">
        <v>66</v>
      </c>
      <c r="C87" s="387"/>
      <c r="D87" s="369"/>
      <c r="E87" s="389"/>
      <c r="F87" s="369"/>
    </row>
    <row r="88" spans="1:6" ht="15.75" thickBot="1" x14ac:dyDescent="0.3">
      <c r="B88" s="370"/>
      <c r="C88" s="390"/>
      <c r="D88" s="372"/>
      <c r="E88" s="391"/>
      <c r="F88" s="372"/>
    </row>
    <row r="89" spans="1:6" x14ac:dyDescent="0.2">
      <c r="B89" s="337"/>
      <c r="E89" s="392"/>
    </row>
    <row r="91" spans="1:6" x14ac:dyDescent="0.2">
      <c r="A91" s="337" t="s">
        <v>294</v>
      </c>
      <c r="B91" s="359" t="s">
        <v>295</v>
      </c>
      <c r="C91" s="360"/>
      <c r="D91" s="360"/>
    </row>
    <row r="93" spans="1:6" ht="13.5" thickBot="1" x14ac:dyDescent="0.25">
      <c r="B93" s="358" t="s">
        <v>41</v>
      </c>
      <c r="C93" s="358" t="s">
        <v>43</v>
      </c>
      <c r="D93" s="358" t="s">
        <v>84</v>
      </c>
    </row>
    <row r="94" spans="1:6" x14ac:dyDescent="0.2">
      <c r="B94" s="364"/>
      <c r="C94" s="364"/>
      <c r="D94" s="365"/>
    </row>
    <row r="95" spans="1:6" ht="15" x14ac:dyDescent="0.25">
      <c r="B95" s="379"/>
      <c r="C95" s="393"/>
      <c r="D95" s="394"/>
    </row>
    <row r="96" spans="1:6" ht="15" x14ac:dyDescent="0.25">
      <c r="B96" s="383"/>
      <c r="C96" s="395"/>
      <c r="D96" s="385"/>
    </row>
    <row r="97" spans="1:5" ht="15" x14ac:dyDescent="0.25">
      <c r="B97" s="379"/>
      <c r="C97" s="393"/>
      <c r="D97" s="394"/>
    </row>
    <row r="98" spans="1:5" ht="15" x14ac:dyDescent="0.25">
      <c r="B98" s="383"/>
      <c r="C98" s="395"/>
      <c r="D98" s="385"/>
    </row>
    <row r="99" spans="1:5" ht="15" x14ac:dyDescent="0.25">
      <c r="B99" s="379"/>
      <c r="C99" s="393"/>
      <c r="D99" s="394"/>
    </row>
    <row r="100" spans="1:5" ht="15" x14ac:dyDescent="0.25">
      <c r="B100" s="383"/>
      <c r="C100" s="395"/>
      <c r="D100" s="385"/>
    </row>
    <row r="101" spans="1:5" ht="15" x14ac:dyDescent="0.25">
      <c r="B101" s="379"/>
      <c r="C101" s="393"/>
      <c r="D101" s="394"/>
    </row>
    <row r="102" spans="1:5" ht="15" x14ac:dyDescent="0.25">
      <c r="B102" s="383"/>
      <c r="C102" s="395"/>
      <c r="D102" s="385"/>
    </row>
    <row r="103" spans="1:5" ht="15" x14ac:dyDescent="0.25">
      <c r="B103" s="379"/>
      <c r="C103" s="393"/>
      <c r="D103" s="394"/>
    </row>
    <row r="104" spans="1:5" x14ac:dyDescent="0.2">
      <c r="B104" s="367"/>
      <c r="C104" s="367"/>
      <c r="D104" s="369"/>
    </row>
    <row r="105" spans="1:5" ht="13.5" thickBot="1" x14ac:dyDescent="0.25">
      <c r="B105" s="371"/>
      <c r="C105" s="371"/>
      <c r="D105" s="372"/>
    </row>
    <row r="107" spans="1:5" x14ac:dyDescent="0.2">
      <c r="A107" s="337" t="s">
        <v>296</v>
      </c>
      <c r="B107" s="359" t="s">
        <v>297</v>
      </c>
      <c r="C107" s="360"/>
      <c r="D107" s="360"/>
      <c r="E107" s="360"/>
    </row>
    <row r="109" spans="1:5" x14ac:dyDescent="0.2">
      <c r="B109" s="358" t="s">
        <v>41</v>
      </c>
      <c r="C109" s="358" t="s">
        <v>90</v>
      </c>
      <c r="D109" s="358" t="s">
        <v>298</v>
      </c>
      <c r="E109" s="358" t="s">
        <v>13</v>
      </c>
    </row>
    <row r="111" spans="1:5" x14ac:dyDescent="0.2">
      <c r="B111" s="396" t="s">
        <v>299</v>
      </c>
      <c r="C111" s="397"/>
      <c r="D111" s="397"/>
      <c r="E111" s="397"/>
    </row>
    <row r="112" spans="1:5" x14ac:dyDescent="0.2">
      <c r="B112" s="396" t="s">
        <v>283</v>
      </c>
      <c r="C112" s="397"/>
      <c r="D112" s="397"/>
      <c r="E112" s="397"/>
    </row>
    <row r="113" spans="2:5" x14ac:dyDescent="0.2">
      <c r="B113" s="396" t="s">
        <v>300</v>
      </c>
      <c r="C113" s="397"/>
      <c r="D113" s="397"/>
      <c r="E113" s="397"/>
    </row>
    <row r="114" spans="2:5" x14ac:dyDescent="0.2">
      <c r="B114" s="397" t="s">
        <v>13</v>
      </c>
      <c r="C114" s="397"/>
      <c r="D114" s="397"/>
      <c r="E114" s="397"/>
    </row>
  </sheetData>
  <mergeCells count="3">
    <mergeCell ref="B4:E4"/>
    <mergeCell ref="B12:E12"/>
    <mergeCell ref="B21:E21"/>
  </mergeCells>
  <pageMargins left="0" right="0" top="0" bottom="0" header="0" footer="0"/>
  <pageSetup scale="90"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2:F31"/>
  <sheetViews>
    <sheetView workbookViewId="0">
      <selection activeCell="D12" sqref="D12"/>
    </sheetView>
  </sheetViews>
  <sheetFormatPr baseColWidth="10" defaultRowHeight="20.25" x14ac:dyDescent="0.3"/>
  <cols>
    <col min="1" max="1" width="3.85546875" style="398" customWidth="1"/>
    <col min="2" max="2" width="45.42578125" style="336" bestFit="1" customWidth="1"/>
    <col min="3" max="3" width="11.42578125" style="336"/>
    <col min="4" max="4" width="16.5703125" style="399" customWidth="1"/>
    <col min="5" max="256" width="11.42578125" style="336"/>
    <col min="257" max="257" width="3.85546875" style="336" customWidth="1"/>
    <col min="258" max="258" width="45.42578125" style="336" bestFit="1" customWidth="1"/>
    <col min="259" max="259" width="11.42578125" style="336"/>
    <col min="260" max="260" width="16.5703125" style="336" customWidth="1"/>
    <col min="261" max="512" width="11.42578125" style="336"/>
    <col min="513" max="513" width="3.85546875" style="336" customWidth="1"/>
    <col min="514" max="514" width="45.42578125" style="336" bestFit="1" customWidth="1"/>
    <col min="515" max="515" width="11.42578125" style="336"/>
    <col min="516" max="516" width="16.5703125" style="336" customWidth="1"/>
    <col min="517" max="768" width="11.42578125" style="336"/>
    <col min="769" max="769" width="3.85546875" style="336" customWidth="1"/>
    <col min="770" max="770" width="45.42578125" style="336" bestFit="1" customWidth="1"/>
    <col min="771" max="771" width="11.42578125" style="336"/>
    <col min="772" max="772" width="16.5703125" style="336" customWidth="1"/>
    <col min="773" max="1024" width="11.42578125" style="336"/>
    <col min="1025" max="1025" width="3.85546875" style="336" customWidth="1"/>
    <col min="1026" max="1026" width="45.42578125" style="336" bestFit="1" customWidth="1"/>
    <col min="1027" max="1027" width="11.42578125" style="336"/>
    <col min="1028" max="1028" width="16.5703125" style="336" customWidth="1"/>
    <col min="1029" max="1280" width="11.42578125" style="336"/>
    <col min="1281" max="1281" width="3.85546875" style="336" customWidth="1"/>
    <col min="1282" max="1282" width="45.42578125" style="336" bestFit="1" customWidth="1"/>
    <col min="1283" max="1283" width="11.42578125" style="336"/>
    <col min="1284" max="1284" width="16.5703125" style="336" customWidth="1"/>
    <col min="1285" max="1536" width="11.42578125" style="336"/>
    <col min="1537" max="1537" width="3.85546875" style="336" customWidth="1"/>
    <col min="1538" max="1538" width="45.42578125" style="336" bestFit="1" customWidth="1"/>
    <col min="1539" max="1539" width="11.42578125" style="336"/>
    <col min="1540" max="1540" width="16.5703125" style="336" customWidth="1"/>
    <col min="1541" max="1792" width="11.42578125" style="336"/>
    <col min="1793" max="1793" width="3.85546875" style="336" customWidth="1"/>
    <col min="1794" max="1794" width="45.42578125" style="336" bestFit="1" customWidth="1"/>
    <col min="1795" max="1795" width="11.42578125" style="336"/>
    <col min="1796" max="1796" width="16.5703125" style="336" customWidth="1"/>
    <col min="1797" max="2048" width="11.42578125" style="336"/>
    <col min="2049" max="2049" width="3.85546875" style="336" customWidth="1"/>
    <col min="2050" max="2050" width="45.42578125" style="336" bestFit="1" customWidth="1"/>
    <col min="2051" max="2051" width="11.42578125" style="336"/>
    <col min="2052" max="2052" width="16.5703125" style="336" customWidth="1"/>
    <col min="2053" max="2304" width="11.42578125" style="336"/>
    <col min="2305" max="2305" width="3.85546875" style="336" customWidth="1"/>
    <col min="2306" max="2306" width="45.42578125" style="336" bestFit="1" customWidth="1"/>
    <col min="2307" max="2307" width="11.42578125" style="336"/>
    <col min="2308" max="2308" width="16.5703125" style="336" customWidth="1"/>
    <col min="2309" max="2560" width="11.42578125" style="336"/>
    <col min="2561" max="2561" width="3.85546875" style="336" customWidth="1"/>
    <col min="2562" max="2562" width="45.42578125" style="336" bestFit="1" customWidth="1"/>
    <col min="2563" max="2563" width="11.42578125" style="336"/>
    <col min="2564" max="2564" width="16.5703125" style="336" customWidth="1"/>
    <col min="2565" max="2816" width="11.42578125" style="336"/>
    <col min="2817" max="2817" width="3.85546875" style="336" customWidth="1"/>
    <col min="2818" max="2818" width="45.42578125" style="336" bestFit="1" customWidth="1"/>
    <col min="2819" max="2819" width="11.42578125" style="336"/>
    <col min="2820" max="2820" width="16.5703125" style="336" customWidth="1"/>
    <col min="2821" max="3072" width="11.42578125" style="336"/>
    <col min="3073" max="3073" width="3.85546875" style="336" customWidth="1"/>
    <col min="3074" max="3074" width="45.42578125" style="336" bestFit="1" customWidth="1"/>
    <col min="3075" max="3075" width="11.42578125" style="336"/>
    <col min="3076" max="3076" width="16.5703125" style="336" customWidth="1"/>
    <col min="3077" max="3328" width="11.42578125" style="336"/>
    <col min="3329" max="3329" width="3.85546875" style="336" customWidth="1"/>
    <col min="3330" max="3330" width="45.42578125" style="336" bestFit="1" customWidth="1"/>
    <col min="3331" max="3331" width="11.42578125" style="336"/>
    <col min="3332" max="3332" width="16.5703125" style="336" customWidth="1"/>
    <col min="3333" max="3584" width="11.42578125" style="336"/>
    <col min="3585" max="3585" width="3.85546875" style="336" customWidth="1"/>
    <col min="3586" max="3586" width="45.42578125" style="336" bestFit="1" customWidth="1"/>
    <col min="3587" max="3587" width="11.42578125" style="336"/>
    <col min="3588" max="3588" width="16.5703125" style="336" customWidth="1"/>
    <col min="3589" max="3840" width="11.42578125" style="336"/>
    <col min="3841" max="3841" width="3.85546875" style="336" customWidth="1"/>
    <col min="3842" max="3842" width="45.42578125" style="336" bestFit="1" customWidth="1"/>
    <col min="3843" max="3843" width="11.42578125" style="336"/>
    <col min="3844" max="3844" width="16.5703125" style="336" customWidth="1"/>
    <col min="3845" max="4096" width="11.42578125" style="336"/>
    <col min="4097" max="4097" width="3.85546875" style="336" customWidth="1"/>
    <col min="4098" max="4098" width="45.42578125" style="336" bestFit="1" customWidth="1"/>
    <col min="4099" max="4099" width="11.42578125" style="336"/>
    <col min="4100" max="4100" width="16.5703125" style="336" customWidth="1"/>
    <col min="4101" max="4352" width="11.42578125" style="336"/>
    <col min="4353" max="4353" width="3.85546875" style="336" customWidth="1"/>
    <col min="4354" max="4354" width="45.42578125" style="336" bestFit="1" customWidth="1"/>
    <col min="4355" max="4355" width="11.42578125" style="336"/>
    <col min="4356" max="4356" width="16.5703125" style="336" customWidth="1"/>
    <col min="4357" max="4608" width="11.42578125" style="336"/>
    <col min="4609" max="4609" width="3.85546875" style="336" customWidth="1"/>
    <col min="4610" max="4610" width="45.42578125" style="336" bestFit="1" customWidth="1"/>
    <col min="4611" max="4611" width="11.42578125" style="336"/>
    <col min="4612" max="4612" width="16.5703125" style="336" customWidth="1"/>
    <col min="4613" max="4864" width="11.42578125" style="336"/>
    <col min="4865" max="4865" width="3.85546875" style="336" customWidth="1"/>
    <col min="4866" max="4866" width="45.42578125" style="336" bestFit="1" customWidth="1"/>
    <col min="4867" max="4867" width="11.42578125" style="336"/>
    <col min="4868" max="4868" width="16.5703125" style="336" customWidth="1"/>
    <col min="4869" max="5120" width="11.42578125" style="336"/>
    <col min="5121" max="5121" width="3.85546875" style="336" customWidth="1"/>
    <col min="5122" max="5122" width="45.42578125" style="336" bestFit="1" customWidth="1"/>
    <col min="5123" max="5123" width="11.42578125" style="336"/>
    <col min="5124" max="5124" width="16.5703125" style="336" customWidth="1"/>
    <col min="5125" max="5376" width="11.42578125" style="336"/>
    <col min="5377" max="5377" width="3.85546875" style="336" customWidth="1"/>
    <col min="5378" max="5378" width="45.42578125" style="336" bestFit="1" customWidth="1"/>
    <col min="5379" max="5379" width="11.42578125" style="336"/>
    <col min="5380" max="5380" width="16.5703125" style="336" customWidth="1"/>
    <col min="5381" max="5632" width="11.42578125" style="336"/>
    <col min="5633" max="5633" width="3.85546875" style="336" customWidth="1"/>
    <col min="5634" max="5634" width="45.42578125" style="336" bestFit="1" customWidth="1"/>
    <col min="5635" max="5635" width="11.42578125" style="336"/>
    <col min="5636" max="5636" width="16.5703125" style="336" customWidth="1"/>
    <col min="5637" max="5888" width="11.42578125" style="336"/>
    <col min="5889" max="5889" width="3.85546875" style="336" customWidth="1"/>
    <col min="5890" max="5890" width="45.42578125" style="336" bestFit="1" customWidth="1"/>
    <col min="5891" max="5891" width="11.42578125" style="336"/>
    <col min="5892" max="5892" width="16.5703125" style="336" customWidth="1"/>
    <col min="5893" max="6144" width="11.42578125" style="336"/>
    <col min="6145" max="6145" width="3.85546875" style="336" customWidth="1"/>
    <col min="6146" max="6146" width="45.42578125" style="336" bestFit="1" customWidth="1"/>
    <col min="6147" max="6147" width="11.42578125" style="336"/>
    <col min="6148" max="6148" width="16.5703125" style="336" customWidth="1"/>
    <col min="6149" max="6400" width="11.42578125" style="336"/>
    <col min="6401" max="6401" width="3.85546875" style="336" customWidth="1"/>
    <col min="6402" max="6402" width="45.42578125" style="336" bestFit="1" customWidth="1"/>
    <col min="6403" max="6403" width="11.42578125" style="336"/>
    <col min="6404" max="6404" width="16.5703125" style="336" customWidth="1"/>
    <col min="6405" max="6656" width="11.42578125" style="336"/>
    <col min="6657" max="6657" width="3.85546875" style="336" customWidth="1"/>
    <col min="6658" max="6658" width="45.42578125" style="336" bestFit="1" customWidth="1"/>
    <col min="6659" max="6659" width="11.42578125" style="336"/>
    <col min="6660" max="6660" width="16.5703125" style="336" customWidth="1"/>
    <col min="6661" max="6912" width="11.42578125" style="336"/>
    <col min="6913" max="6913" width="3.85546875" style="336" customWidth="1"/>
    <col min="6914" max="6914" width="45.42578125" style="336" bestFit="1" customWidth="1"/>
    <col min="6915" max="6915" width="11.42578125" style="336"/>
    <col min="6916" max="6916" width="16.5703125" style="336" customWidth="1"/>
    <col min="6917" max="7168" width="11.42578125" style="336"/>
    <col min="7169" max="7169" width="3.85546875" style="336" customWidth="1"/>
    <col min="7170" max="7170" width="45.42578125" style="336" bestFit="1" customWidth="1"/>
    <col min="7171" max="7171" width="11.42578125" style="336"/>
    <col min="7172" max="7172" width="16.5703125" style="336" customWidth="1"/>
    <col min="7173" max="7424" width="11.42578125" style="336"/>
    <col min="7425" max="7425" width="3.85546875" style="336" customWidth="1"/>
    <col min="7426" max="7426" width="45.42578125" style="336" bestFit="1" customWidth="1"/>
    <col min="7427" max="7427" width="11.42578125" style="336"/>
    <col min="7428" max="7428" width="16.5703125" style="336" customWidth="1"/>
    <col min="7429" max="7680" width="11.42578125" style="336"/>
    <col min="7681" max="7681" width="3.85546875" style="336" customWidth="1"/>
    <col min="7682" max="7682" width="45.42578125" style="336" bestFit="1" customWidth="1"/>
    <col min="7683" max="7683" width="11.42578125" style="336"/>
    <col min="7684" max="7684" width="16.5703125" style="336" customWidth="1"/>
    <col min="7685" max="7936" width="11.42578125" style="336"/>
    <col min="7937" max="7937" width="3.85546875" style="336" customWidth="1"/>
    <col min="7938" max="7938" width="45.42578125" style="336" bestFit="1" customWidth="1"/>
    <col min="7939" max="7939" width="11.42578125" style="336"/>
    <col min="7940" max="7940" width="16.5703125" style="336" customWidth="1"/>
    <col min="7941" max="8192" width="11.42578125" style="336"/>
    <col min="8193" max="8193" width="3.85546875" style="336" customWidth="1"/>
    <col min="8194" max="8194" width="45.42578125" style="336" bestFit="1" customWidth="1"/>
    <col min="8195" max="8195" width="11.42578125" style="336"/>
    <col min="8196" max="8196" width="16.5703125" style="336" customWidth="1"/>
    <col min="8197" max="8448" width="11.42578125" style="336"/>
    <col min="8449" max="8449" width="3.85546875" style="336" customWidth="1"/>
    <col min="8450" max="8450" width="45.42578125" style="336" bestFit="1" customWidth="1"/>
    <col min="8451" max="8451" width="11.42578125" style="336"/>
    <col min="8452" max="8452" width="16.5703125" style="336" customWidth="1"/>
    <col min="8453" max="8704" width="11.42578125" style="336"/>
    <col min="8705" max="8705" width="3.85546875" style="336" customWidth="1"/>
    <col min="8706" max="8706" width="45.42578125" style="336" bestFit="1" customWidth="1"/>
    <col min="8707" max="8707" width="11.42578125" style="336"/>
    <col min="8708" max="8708" width="16.5703125" style="336" customWidth="1"/>
    <col min="8709" max="8960" width="11.42578125" style="336"/>
    <col min="8961" max="8961" width="3.85546875" style="336" customWidth="1"/>
    <col min="8962" max="8962" width="45.42578125" style="336" bestFit="1" customWidth="1"/>
    <col min="8963" max="8963" width="11.42578125" style="336"/>
    <col min="8964" max="8964" width="16.5703125" style="336" customWidth="1"/>
    <col min="8965" max="9216" width="11.42578125" style="336"/>
    <col min="9217" max="9217" width="3.85546875" style="336" customWidth="1"/>
    <col min="9218" max="9218" width="45.42578125" style="336" bestFit="1" customWidth="1"/>
    <col min="9219" max="9219" width="11.42578125" style="336"/>
    <col min="9220" max="9220" width="16.5703125" style="336" customWidth="1"/>
    <col min="9221" max="9472" width="11.42578125" style="336"/>
    <col min="9473" max="9473" width="3.85546875" style="336" customWidth="1"/>
    <col min="9474" max="9474" width="45.42578125" style="336" bestFit="1" customWidth="1"/>
    <col min="9475" max="9475" width="11.42578125" style="336"/>
    <col min="9476" max="9476" width="16.5703125" style="336" customWidth="1"/>
    <col min="9477" max="9728" width="11.42578125" style="336"/>
    <col min="9729" max="9729" width="3.85546875" style="336" customWidth="1"/>
    <col min="9730" max="9730" width="45.42578125" style="336" bestFit="1" customWidth="1"/>
    <col min="9731" max="9731" width="11.42578125" style="336"/>
    <col min="9732" max="9732" width="16.5703125" style="336" customWidth="1"/>
    <col min="9733" max="9984" width="11.42578125" style="336"/>
    <col min="9985" max="9985" width="3.85546875" style="336" customWidth="1"/>
    <col min="9986" max="9986" width="45.42578125" style="336" bestFit="1" customWidth="1"/>
    <col min="9987" max="9987" width="11.42578125" style="336"/>
    <col min="9988" max="9988" width="16.5703125" style="336" customWidth="1"/>
    <col min="9989" max="10240" width="11.42578125" style="336"/>
    <col min="10241" max="10241" width="3.85546875" style="336" customWidth="1"/>
    <col min="10242" max="10242" width="45.42578125" style="336" bestFit="1" customWidth="1"/>
    <col min="10243" max="10243" width="11.42578125" style="336"/>
    <col min="10244" max="10244" width="16.5703125" style="336" customWidth="1"/>
    <col min="10245" max="10496" width="11.42578125" style="336"/>
    <col min="10497" max="10497" width="3.85546875" style="336" customWidth="1"/>
    <col min="10498" max="10498" width="45.42578125" style="336" bestFit="1" customWidth="1"/>
    <col min="10499" max="10499" width="11.42578125" style="336"/>
    <col min="10500" max="10500" width="16.5703125" style="336" customWidth="1"/>
    <col min="10501" max="10752" width="11.42578125" style="336"/>
    <col min="10753" max="10753" width="3.85546875" style="336" customWidth="1"/>
    <col min="10754" max="10754" width="45.42578125" style="336" bestFit="1" customWidth="1"/>
    <col min="10755" max="10755" width="11.42578125" style="336"/>
    <col min="10756" max="10756" width="16.5703125" style="336" customWidth="1"/>
    <col min="10757" max="11008" width="11.42578125" style="336"/>
    <col min="11009" max="11009" width="3.85546875" style="336" customWidth="1"/>
    <col min="11010" max="11010" width="45.42578125" style="336" bestFit="1" customWidth="1"/>
    <col min="11011" max="11011" width="11.42578125" style="336"/>
    <col min="11012" max="11012" width="16.5703125" style="336" customWidth="1"/>
    <col min="11013" max="11264" width="11.42578125" style="336"/>
    <col min="11265" max="11265" width="3.85546875" style="336" customWidth="1"/>
    <col min="11266" max="11266" width="45.42578125" style="336" bestFit="1" customWidth="1"/>
    <col min="11267" max="11267" width="11.42578125" style="336"/>
    <col min="11268" max="11268" width="16.5703125" style="336" customWidth="1"/>
    <col min="11269" max="11520" width="11.42578125" style="336"/>
    <col min="11521" max="11521" width="3.85546875" style="336" customWidth="1"/>
    <col min="11522" max="11522" width="45.42578125" style="336" bestFit="1" customWidth="1"/>
    <col min="11523" max="11523" width="11.42578125" style="336"/>
    <col min="11524" max="11524" width="16.5703125" style="336" customWidth="1"/>
    <col min="11525" max="11776" width="11.42578125" style="336"/>
    <col min="11777" max="11777" width="3.85546875" style="336" customWidth="1"/>
    <col min="11778" max="11778" width="45.42578125" style="336" bestFit="1" customWidth="1"/>
    <col min="11779" max="11779" width="11.42578125" style="336"/>
    <col min="11780" max="11780" width="16.5703125" style="336" customWidth="1"/>
    <col min="11781" max="12032" width="11.42578125" style="336"/>
    <col min="12033" max="12033" width="3.85546875" style="336" customWidth="1"/>
    <col min="12034" max="12034" width="45.42578125" style="336" bestFit="1" customWidth="1"/>
    <col min="12035" max="12035" width="11.42578125" style="336"/>
    <col min="12036" max="12036" width="16.5703125" style="336" customWidth="1"/>
    <col min="12037" max="12288" width="11.42578125" style="336"/>
    <col min="12289" max="12289" width="3.85546875" style="336" customWidth="1"/>
    <col min="12290" max="12290" width="45.42578125" style="336" bestFit="1" customWidth="1"/>
    <col min="12291" max="12291" width="11.42578125" style="336"/>
    <col min="12292" max="12292" width="16.5703125" style="336" customWidth="1"/>
    <col min="12293" max="12544" width="11.42578125" style="336"/>
    <col min="12545" max="12545" width="3.85546875" style="336" customWidth="1"/>
    <col min="12546" max="12546" width="45.42578125" style="336" bestFit="1" customWidth="1"/>
    <col min="12547" max="12547" width="11.42578125" style="336"/>
    <col min="12548" max="12548" width="16.5703125" style="336" customWidth="1"/>
    <col min="12549" max="12800" width="11.42578125" style="336"/>
    <col min="12801" max="12801" width="3.85546875" style="336" customWidth="1"/>
    <col min="12802" max="12802" width="45.42578125" style="336" bestFit="1" customWidth="1"/>
    <col min="12803" max="12803" width="11.42578125" style="336"/>
    <col min="12804" max="12804" width="16.5703125" style="336" customWidth="1"/>
    <col min="12805" max="13056" width="11.42578125" style="336"/>
    <col min="13057" max="13057" width="3.85546875" style="336" customWidth="1"/>
    <col min="13058" max="13058" width="45.42578125" style="336" bestFit="1" customWidth="1"/>
    <col min="13059" max="13059" width="11.42578125" style="336"/>
    <col min="13060" max="13060" width="16.5703125" style="336" customWidth="1"/>
    <col min="13061" max="13312" width="11.42578125" style="336"/>
    <col min="13313" max="13313" width="3.85546875" style="336" customWidth="1"/>
    <col min="13314" max="13314" width="45.42578125" style="336" bestFit="1" customWidth="1"/>
    <col min="13315" max="13315" width="11.42578125" style="336"/>
    <col min="13316" max="13316" width="16.5703125" style="336" customWidth="1"/>
    <col min="13317" max="13568" width="11.42578125" style="336"/>
    <col min="13569" max="13569" width="3.85546875" style="336" customWidth="1"/>
    <col min="13570" max="13570" width="45.42578125" style="336" bestFit="1" customWidth="1"/>
    <col min="13571" max="13571" width="11.42578125" style="336"/>
    <col min="13572" max="13572" width="16.5703125" style="336" customWidth="1"/>
    <col min="13573" max="13824" width="11.42578125" style="336"/>
    <col min="13825" max="13825" width="3.85546875" style="336" customWidth="1"/>
    <col min="13826" max="13826" width="45.42578125" style="336" bestFit="1" customWidth="1"/>
    <col min="13827" max="13827" width="11.42578125" style="336"/>
    <col min="13828" max="13828" width="16.5703125" style="336" customWidth="1"/>
    <col min="13829" max="14080" width="11.42578125" style="336"/>
    <col min="14081" max="14081" width="3.85546875" style="336" customWidth="1"/>
    <col min="14082" max="14082" width="45.42578125" style="336" bestFit="1" customWidth="1"/>
    <col min="14083" max="14083" width="11.42578125" style="336"/>
    <col min="14084" max="14084" width="16.5703125" style="336" customWidth="1"/>
    <col min="14085" max="14336" width="11.42578125" style="336"/>
    <col min="14337" max="14337" width="3.85546875" style="336" customWidth="1"/>
    <col min="14338" max="14338" width="45.42578125" style="336" bestFit="1" customWidth="1"/>
    <col min="14339" max="14339" width="11.42578125" style="336"/>
    <col min="14340" max="14340" width="16.5703125" style="336" customWidth="1"/>
    <col min="14341" max="14592" width="11.42578125" style="336"/>
    <col min="14593" max="14593" width="3.85546875" style="336" customWidth="1"/>
    <col min="14594" max="14594" width="45.42578125" style="336" bestFit="1" customWidth="1"/>
    <col min="14595" max="14595" width="11.42578125" style="336"/>
    <col min="14596" max="14596" width="16.5703125" style="336" customWidth="1"/>
    <col min="14597" max="14848" width="11.42578125" style="336"/>
    <col min="14849" max="14849" width="3.85546875" style="336" customWidth="1"/>
    <col min="14850" max="14850" width="45.42578125" style="336" bestFit="1" customWidth="1"/>
    <col min="14851" max="14851" width="11.42578125" style="336"/>
    <col min="14852" max="14852" width="16.5703125" style="336" customWidth="1"/>
    <col min="14853" max="15104" width="11.42578125" style="336"/>
    <col min="15105" max="15105" width="3.85546875" style="336" customWidth="1"/>
    <col min="15106" max="15106" width="45.42578125" style="336" bestFit="1" customWidth="1"/>
    <col min="15107" max="15107" width="11.42578125" style="336"/>
    <col min="15108" max="15108" width="16.5703125" style="336" customWidth="1"/>
    <col min="15109" max="15360" width="11.42578125" style="336"/>
    <col min="15361" max="15361" width="3.85546875" style="336" customWidth="1"/>
    <col min="15362" max="15362" width="45.42578125" style="336" bestFit="1" customWidth="1"/>
    <col min="15363" max="15363" width="11.42578125" style="336"/>
    <col min="15364" max="15364" width="16.5703125" style="336" customWidth="1"/>
    <col min="15365" max="15616" width="11.42578125" style="336"/>
    <col min="15617" max="15617" width="3.85546875" style="336" customWidth="1"/>
    <col min="15618" max="15618" width="45.42578125" style="336" bestFit="1" customWidth="1"/>
    <col min="15619" max="15619" width="11.42578125" style="336"/>
    <col min="15620" max="15620" width="16.5703125" style="336" customWidth="1"/>
    <col min="15621" max="15872" width="11.42578125" style="336"/>
    <col min="15873" max="15873" width="3.85546875" style="336" customWidth="1"/>
    <col min="15874" max="15874" width="45.42578125" style="336" bestFit="1" customWidth="1"/>
    <col min="15875" max="15875" width="11.42578125" style="336"/>
    <col min="15876" max="15876" width="16.5703125" style="336" customWidth="1"/>
    <col min="15877" max="16128" width="11.42578125" style="336"/>
    <col min="16129" max="16129" width="3.85546875" style="336" customWidth="1"/>
    <col min="16130" max="16130" width="45.42578125" style="336" bestFit="1" customWidth="1"/>
    <col min="16131" max="16131" width="11.42578125" style="336"/>
    <col min="16132" max="16132" width="16.5703125" style="336" customWidth="1"/>
    <col min="16133" max="16384" width="11.42578125" style="336"/>
  </cols>
  <sheetData>
    <row r="2" spans="1:5" x14ac:dyDescent="0.3">
      <c r="B2" s="337"/>
    </row>
    <row r="3" spans="1:5" x14ac:dyDescent="0.3">
      <c r="B3" s="337" t="s">
        <v>301</v>
      </c>
    </row>
    <row r="5" spans="1:5" x14ac:dyDescent="0.3">
      <c r="A5" s="400"/>
      <c r="B5" s="397" t="s">
        <v>302</v>
      </c>
      <c r="C5" s="401"/>
      <c r="D5" s="402"/>
      <c r="E5" s="403"/>
    </row>
    <row r="6" spans="1:5" ht="21" thickBot="1" x14ac:dyDescent="0.35">
      <c r="A6" s="400" t="s">
        <v>303</v>
      </c>
      <c r="B6" s="397" t="s">
        <v>304</v>
      </c>
      <c r="C6" s="374"/>
      <c r="D6" s="404"/>
      <c r="E6" s="342"/>
    </row>
    <row r="7" spans="1:5" x14ac:dyDescent="0.3">
      <c r="A7" s="400" t="s">
        <v>305</v>
      </c>
      <c r="B7" s="397" t="s">
        <v>306</v>
      </c>
      <c r="C7" s="374"/>
      <c r="D7" s="405"/>
      <c r="E7" s="342"/>
    </row>
    <row r="8" spans="1:5" ht="21" thickBot="1" x14ac:dyDescent="0.35">
      <c r="A8" s="400" t="s">
        <v>142</v>
      </c>
      <c r="B8" s="397"/>
      <c r="C8" s="374"/>
      <c r="D8" s="404"/>
      <c r="E8" s="342"/>
    </row>
    <row r="9" spans="1:5" x14ac:dyDescent="0.3">
      <c r="A9" s="400" t="s">
        <v>305</v>
      </c>
      <c r="B9" s="397" t="s">
        <v>307</v>
      </c>
      <c r="C9" s="374"/>
      <c r="D9" s="405"/>
      <c r="E9" s="342"/>
    </row>
    <row r="10" spans="1:5" x14ac:dyDescent="0.3">
      <c r="A10" s="400"/>
      <c r="B10" s="397" t="s">
        <v>47</v>
      </c>
      <c r="C10" s="374"/>
      <c r="D10" s="405"/>
      <c r="E10" s="342"/>
    </row>
    <row r="11" spans="1:5" ht="21" thickBot="1" x14ac:dyDescent="0.35">
      <c r="A11" s="400"/>
      <c r="B11" s="397" t="s">
        <v>51</v>
      </c>
      <c r="C11" s="406"/>
      <c r="D11" s="404"/>
      <c r="E11" s="342"/>
    </row>
    <row r="12" spans="1:5" x14ac:dyDescent="0.3">
      <c r="A12" s="400" t="s">
        <v>305</v>
      </c>
      <c r="B12" s="397" t="s">
        <v>308</v>
      </c>
      <c r="C12" s="374"/>
      <c r="D12" s="405"/>
      <c r="E12" s="342"/>
    </row>
    <row r="13" spans="1:5" ht="21" thickBot="1" x14ac:dyDescent="0.35">
      <c r="A13" s="400" t="s">
        <v>303</v>
      </c>
      <c r="B13" s="397" t="s">
        <v>309</v>
      </c>
      <c r="C13" s="374"/>
      <c r="D13" s="404"/>
      <c r="E13" s="342"/>
    </row>
    <row r="14" spans="1:5" x14ac:dyDescent="0.3">
      <c r="A14" s="400" t="s">
        <v>305</v>
      </c>
      <c r="B14" s="397" t="s">
        <v>28</v>
      </c>
      <c r="C14" s="374"/>
      <c r="D14" s="405"/>
      <c r="E14" s="342"/>
    </row>
    <row r="15" spans="1:5" x14ac:dyDescent="0.3">
      <c r="A15" s="400"/>
      <c r="B15" s="397" t="s">
        <v>54</v>
      </c>
      <c r="C15" s="374"/>
      <c r="D15" s="405"/>
      <c r="E15" s="342"/>
    </row>
    <row r="16" spans="1:5" ht="21" thickBot="1" x14ac:dyDescent="0.35">
      <c r="A16" s="400"/>
      <c r="B16" s="397" t="s">
        <v>57</v>
      </c>
      <c r="C16" s="406"/>
      <c r="D16" s="404"/>
      <c r="E16" s="342"/>
    </row>
    <row r="17" spans="1:6" x14ac:dyDescent="0.3">
      <c r="A17" s="400" t="s">
        <v>305</v>
      </c>
      <c r="B17" s="397"/>
      <c r="C17" s="374"/>
      <c r="D17" s="405"/>
      <c r="E17" s="342"/>
    </row>
    <row r="18" spans="1:6" x14ac:dyDescent="0.3">
      <c r="A18" s="400" t="s">
        <v>303</v>
      </c>
      <c r="B18" s="397" t="s">
        <v>300</v>
      </c>
      <c r="C18" s="374"/>
      <c r="D18" s="407"/>
      <c r="E18" s="342"/>
    </row>
    <row r="19" spans="1:6" x14ac:dyDescent="0.3">
      <c r="A19" s="400"/>
      <c r="B19" s="397" t="s">
        <v>310</v>
      </c>
      <c r="C19" s="374"/>
      <c r="D19" s="405"/>
      <c r="E19" s="342"/>
    </row>
    <row r="20" spans="1:6" x14ac:dyDescent="0.3">
      <c r="A20" s="400"/>
      <c r="B20" s="397" t="s">
        <v>60</v>
      </c>
      <c r="C20" s="374"/>
      <c r="D20" s="405"/>
      <c r="E20" s="342"/>
    </row>
    <row r="21" spans="1:6" x14ac:dyDescent="0.3">
      <c r="A21" s="400"/>
      <c r="B21" s="397" t="s">
        <v>63</v>
      </c>
      <c r="C21" s="374"/>
      <c r="D21" s="405"/>
      <c r="E21" s="342"/>
    </row>
    <row r="22" spans="1:6" ht="21" thickBot="1" x14ac:dyDescent="0.35">
      <c r="A22" s="400"/>
      <c r="B22" s="397" t="s">
        <v>66</v>
      </c>
      <c r="C22" s="406"/>
      <c r="D22" s="404"/>
      <c r="E22" s="342"/>
    </row>
    <row r="23" spans="1:6" x14ac:dyDescent="0.3">
      <c r="A23" s="400" t="s">
        <v>305</v>
      </c>
      <c r="B23" s="397" t="s">
        <v>311</v>
      </c>
      <c r="C23" s="374"/>
      <c r="D23" s="405"/>
      <c r="E23" s="342"/>
    </row>
    <row r="24" spans="1:6" ht="21" thickBot="1" x14ac:dyDescent="0.35">
      <c r="A24" s="400" t="s">
        <v>303</v>
      </c>
      <c r="B24" s="397"/>
      <c r="C24" s="374"/>
      <c r="D24" s="404"/>
      <c r="E24" s="342"/>
    </row>
    <row r="25" spans="1:6" x14ac:dyDescent="0.3">
      <c r="A25" s="400" t="s">
        <v>305</v>
      </c>
      <c r="B25" s="397" t="s">
        <v>312</v>
      </c>
      <c r="C25" s="374"/>
      <c r="D25" s="405"/>
      <c r="E25" s="342"/>
    </row>
    <row r="26" spans="1:6" ht="21" thickBot="1" x14ac:dyDescent="0.35">
      <c r="A26" s="400" t="s">
        <v>142</v>
      </c>
      <c r="B26" s="397" t="s">
        <v>313</v>
      </c>
      <c r="C26" s="374"/>
      <c r="D26" s="404"/>
      <c r="E26" s="342"/>
    </row>
    <row r="27" spans="1:6" x14ac:dyDescent="0.3">
      <c r="A27" s="400" t="s">
        <v>305</v>
      </c>
      <c r="B27" s="397"/>
      <c r="C27" s="374"/>
      <c r="D27" s="405"/>
      <c r="E27" s="342"/>
    </row>
    <row r="28" spans="1:6" ht="21" thickBot="1" x14ac:dyDescent="0.35">
      <c r="A28" s="400" t="s">
        <v>303</v>
      </c>
      <c r="B28" s="397" t="s">
        <v>314</v>
      </c>
      <c r="C28" s="374"/>
      <c r="D28" s="404"/>
      <c r="E28" s="342"/>
    </row>
    <row r="29" spans="1:6" x14ac:dyDescent="0.3">
      <c r="A29" s="400" t="s">
        <v>305</v>
      </c>
      <c r="B29" s="397" t="s">
        <v>315</v>
      </c>
      <c r="C29" s="374"/>
      <c r="D29" s="405"/>
      <c r="E29" s="342"/>
    </row>
    <row r="30" spans="1:6" ht="21" thickBot="1" x14ac:dyDescent="0.35">
      <c r="A30" s="400" t="s">
        <v>142</v>
      </c>
      <c r="B30" s="397"/>
      <c r="C30" s="374"/>
      <c r="D30" s="404"/>
      <c r="E30" s="342"/>
    </row>
    <row r="31" spans="1:6" x14ac:dyDescent="0.3">
      <c r="A31" s="400" t="s">
        <v>305</v>
      </c>
      <c r="B31" s="397" t="s">
        <v>316</v>
      </c>
      <c r="C31" s="408"/>
      <c r="D31" s="409"/>
      <c r="E31" s="410"/>
      <c r="F31" s="411"/>
    </row>
  </sheetData>
  <pageMargins left="0" right="0" top="0" bottom="0" header="0" footer="0"/>
  <pageSetup scale="110"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2:M43"/>
  <sheetViews>
    <sheetView showGridLines="0" workbookViewId="0">
      <selection activeCell="G34" sqref="G34"/>
    </sheetView>
  </sheetViews>
  <sheetFormatPr baseColWidth="10" defaultRowHeight="20.25" x14ac:dyDescent="0.3"/>
  <cols>
    <col min="1" max="1" width="4.7109375" style="199" customWidth="1"/>
    <col min="2" max="2" width="11.42578125" style="200"/>
    <col min="3" max="3" width="25" style="200" customWidth="1"/>
    <col min="4" max="4" width="3.5703125" style="201" customWidth="1"/>
    <col min="5" max="5" width="11.42578125" style="199"/>
    <col min="6" max="6" width="12.28515625" style="199" customWidth="1"/>
    <col min="7" max="7" width="3.42578125" style="202" customWidth="1"/>
    <col min="8" max="9" width="11.42578125" style="199"/>
    <col min="10" max="10" width="2.7109375" style="199" customWidth="1"/>
    <col min="11" max="11" width="11.42578125" style="199"/>
    <col min="12" max="12" width="13.5703125" style="199" customWidth="1"/>
    <col min="13" max="256" width="11.42578125" style="199"/>
    <col min="257" max="257" width="4.7109375" style="199" customWidth="1"/>
    <col min="258" max="258" width="11.42578125" style="199"/>
    <col min="259" max="259" width="25" style="199" customWidth="1"/>
    <col min="260" max="260" width="3.5703125" style="199" customWidth="1"/>
    <col min="261" max="261" width="11.42578125" style="199"/>
    <col min="262" max="262" width="12.28515625" style="199" customWidth="1"/>
    <col min="263" max="263" width="3.42578125" style="199" customWidth="1"/>
    <col min="264" max="265" width="11.42578125" style="199"/>
    <col min="266" max="266" width="2.7109375" style="199" customWidth="1"/>
    <col min="267" max="267" width="11.42578125" style="199"/>
    <col min="268" max="268" width="13.5703125" style="199" customWidth="1"/>
    <col min="269" max="512" width="11.42578125" style="199"/>
    <col min="513" max="513" width="4.7109375" style="199" customWidth="1"/>
    <col min="514" max="514" width="11.42578125" style="199"/>
    <col min="515" max="515" width="25" style="199" customWidth="1"/>
    <col min="516" max="516" width="3.5703125" style="199" customWidth="1"/>
    <col min="517" max="517" width="11.42578125" style="199"/>
    <col min="518" max="518" width="12.28515625" style="199" customWidth="1"/>
    <col min="519" max="519" width="3.42578125" style="199" customWidth="1"/>
    <col min="520" max="521" width="11.42578125" style="199"/>
    <col min="522" max="522" width="2.7109375" style="199" customWidth="1"/>
    <col min="523" max="523" width="11.42578125" style="199"/>
    <col min="524" max="524" width="13.5703125" style="199" customWidth="1"/>
    <col min="525" max="768" width="11.42578125" style="199"/>
    <col min="769" max="769" width="4.7109375" style="199" customWidth="1"/>
    <col min="770" max="770" width="11.42578125" style="199"/>
    <col min="771" max="771" width="25" style="199" customWidth="1"/>
    <col min="772" max="772" width="3.5703125" style="199" customWidth="1"/>
    <col min="773" max="773" width="11.42578125" style="199"/>
    <col min="774" max="774" width="12.28515625" style="199" customWidth="1"/>
    <col min="775" max="775" width="3.42578125" style="199" customWidth="1"/>
    <col min="776" max="777" width="11.42578125" style="199"/>
    <col min="778" max="778" width="2.7109375" style="199" customWidth="1"/>
    <col min="779" max="779" width="11.42578125" style="199"/>
    <col min="780" max="780" width="13.5703125" style="199" customWidth="1"/>
    <col min="781" max="1024" width="11.42578125" style="199"/>
    <col min="1025" max="1025" width="4.7109375" style="199" customWidth="1"/>
    <col min="1026" max="1026" width="11.42578125" style="199"/>
    <col min="1027" max="1027" width="25" style="199" customWidth="1"/>
    <col min="1028" max="1028" width="3.5703125" style="199" customWidth="1"/>
    <col min="1029" max="1029" width="11.42578125" style="199"/>
    <col min="1030" max="1030" width="12.28515625" style="199" customWidth="1"/>
    <col min="1031" max="1031" width="3.42578125" style="199" customWidth="1"/>
    <col min="1032" max="1033" width="11.42578125" style="199"/>
    <col min="1034" max="1034" width="2.7109375" style="199" customWidth="1"/>
    <col min="1035" max="1035" width="11.42578125" style="199"/>
    <col min="1036" max="1036" width="13.5703125" style="199" customWidth="1"/>
    <col min="1037" max="1280" width="11.42578125" style="199"/>
    <col min="1281" max="1281" width="4.7109375" style="199" customWidth="1"/>
    <col min="1282" max="1282" width="11.42578125" style="199"/>
    <col min="1283" max="1283" width="25" style="199" customWidth="1"/>
    <col min="1284" max="1284" width="3.5703125" style="199" customWidth="1"/>
    <col min="1285" max="1285" width="11.42578125" style="199"/>
    <col min="1286" max="1286" width="12.28515625" style="199" customWidth="1"/>
    <col min="1287" max="1287" width="3.42578125" style="199" customWidth="1"/>
    <col min="1288" max="1289" width="11.42578125" style="199"/>
    <col min="1290" max="1290" width="2.7109375" style="199" customWidth="1"/>
    <col min="1291" max="1291" width="11.42578125" style="199"/>
    <col min="1292" max="1292" width="13.5703125" style="199" customWidth="1"/>
    <col min="1293" max="1536" width="11.42578125" style="199"/>
    <col min="1537" max="1537" width="4.7109375" style="199" customWidth="1"/>
    <col min="1538" max="1538" width="11.42578125" style="199"/>
    <col min="1539" max="1539" width="25" style="199" customWidth="1"/>
    <col min="1540" max="1540" width="3.5703125" style="199" customWidth="1"/>
    <col min="1541" max="1541" width="11.42578125" style="199"/>
    <col min="1542" max="1542" width="12.28515625" style="199" customWidth="1"/>
    <col min="1543" max="1543" width="3.42578125" style="199" customWidth="1"/>
    <col min="1544" max="1545" width="11.42578125" style="199"/>
    <col min="1546" max="1546" width="2.7109375" style="199" customWidth="1"/>
    <col min="1547" max="1547" width="11.42578125" style="199"/>
    <col min="1548" max="1548" width="13.5703125" style="199" customWidth="1"/>
    <col min="1549" max="1792" width="11.42578125" style="199"/>
    <col min="1793" max="1793" width="4.7109375" style="199" customWidth="1"/>
    <col min="1794" max="1794" width="11.42578125" style="199"/>
    <col min="1795" max="1795" width="25" style="199" customWidth="1"/>
    <col min="1796" max="1796" width="3.5703125" style="199" customWidth="1"/>
    <col min="1797" max="1797" width="11.42578125" style="199"/>
    <col min="1798" max="1798" width="12.28515625" style="199" customWidth="1"/>
    <col min="1799" max="1799" width="3.42578125" style="199" customWidth="1"/>
    <col min="1800" max="1801" width="11.42578125" style="199"/>
    <col min="1802" max="1802" width="2.7109375" style="199" customWidth="1"/>
    <col min="1803" max="1803" width="11.42578125" style="199"/>
    <col min="1804" max="1804" width="13.5703125" style="199" customWidth="1"/>
    <col min="1805" max="2048" width="11.42578125" style="199"/>
    <col min="2049" max="2049" width="4.7109375" style="199" customWidth="1"/>
    <col min="2050" max="2050" width="11.42578125" style="199"/>
    <col min="2051" max="2051" width="25" style="199" customWidth="1"/>
    <col min="2052" max="2052" width="3.5703125" style="199" customWidth="1"/>
    <col min="2053" max="2053" width="11.42578125" style="199"/>
    <col min="2054" max="2054" width="12.28515625" style="199" customWidth="1"/>
    <col min="2055" max="2055" width="3.42578125" style="199" customWidth="1"/>
    <col min="2056" max="2057" width="11.42578125" style="199"/>
    <col min="2058" max="2058" width="2.7109375" style="199" customWidth="1"/>
    <col min="2059" max="2059" width="11.42578125" style="199"/>
    <col min="2060" max="2060" width="13.5703125" style="199" customWidth="1"/>
    <col min="2061" max="2304" width="11.42578125" style="199"/>
    <col min="2305" max="2305" width="4.7109375" style="199" customWidth="1"/>
    <col min="2306" max="2306" width="11.42578125" style="199"/>
    <col min="2307" max="2307" width="25" style="199" customWidth="1"/>
    <col min="2308" max="2308" width="3.5703125" style="199" customWidth="1"/>
    <col min="2309" max="2309" width="11.42578125" style="199"/>
    <col min="2310" max="2310" width="12.28515625" style="199" customWidth="1"/>
    <col min="2311" max="2311" width="3.42578125" style="199" customWidth="1"/>
    <col min="2312" max="2313" width="11.42578125" style="199"/>
    <col min="2314" max="2314" width="2.7109375" style="199" customWidth="1"/>
    <col min="2315" max="2315" width="11.42578125" style="199"/>
    <col min="2316" max="2316" width="13.5703125" style="199" customWidth="1"/>
    <col min="2317" max="2560" width="11.42578125" style="199"/>
    <col min="2561" max="2561" width="4.7109375" style="199" customWidth="1"/>
    <col min="2562" max="2562" width="11.42578125" style="199"/>
    <col min="2563" max="2563" width="25" style="199" customWidth="1"/>
    <col min="2564" max="2564" width="3.5703125" style="199" customWidth="1"/>
    <col min="2565" max="2565" width="11.42578125" style="199"/>
    <col min="2566" max="2566" width="12.28515625" style="199" customWidth="1"/>
    <col min="2567" max="2567" width="3.42578125" style="199" customWidth="1"/>
    <col min="2568" max="2569" width="11.42578125" style="199"/>
    <col min="2570" max="2570" width="2.7109375" style="199" customWidth="1"/>
    <col min="2571" max="2571" width="11.42578125" style="199"/>
    <col min="2572" max="2572" width="13.5703125" style="199" customWidth="1"/>
    <col min="2573" max="2816" width="11.42578125" style="199"/>
    <col min="2817" max="2817" width="4.7109375" style="199" customWidth="1"/>
    <col min="2818" max="2818" width="11.42578125" style="199"/>
    <col min="2819" max="2819" width="25" style="199" customWidth="1"/>
    <col min="2820" max="2820" width="3.5703125" style="199" customWidth="1"/>
    <col min="2821" max="2821" width="11.42578125" style="199"/>
    <col min="2822" max="2822" width="12.28515625" style="199" customWidth="1"/>
    <col min="2823" max="2823" width="3.42578125" style="199" customWidth="1"/>
    <col min="2824" max="2825" width="11.42578125" style="199"/>
    <col min="2826" max="2826" width="2.7109375" style="199" customWidth="1"/>
    <col min="2827" max="2827" width="11.42578125" style="199"/>
    <col min="2828" max="2828" width="13.5703125" style="199" customWidth="1"/>
    <col min="2829" max="3072" width="11.42578125" style="199"/>
    <col min="3073" max="3073" width="4.7109375" style="199" customWidth="1"/>
    <col min="3074" max="3074" width="11.42578125" style="199"/>
    <col min="3075" max="3075" width="25" style="199" customWidth="1"/>
    <col min="3076" max="3076" width="3.5703125" style="199" customWidth="1"/>
    <col min="3077" max="3077" width="11.42578125" style="199"/>
    <col min="3078" max="3078" width="12.28515625" style="199" customWidth="1"/>
    <col min="3079" max="3079" width="3.42578125" style="199" customWidth="1"/>
    <col min="3080" max="3081" width="11.42578125" style="199"/>
    <col min="3082" max="3082" width="2.7109375" style="199" customWidth="1"/>
    <col min="3083" max="3083" width="11.42578125" style="199"/>
    <col min="3084" max="3084" width="13.5703125" style="199" customWidth="1"/>
    <col min="3085" max="3328" width="11.42578125" style="199"/>
    <col min="3329" max="3329" width="4.7109375" style="199" customWidth="1"/>
    <col min="3330" max="3330" width="11.42578125" style="199"/>
    <col min="3331" max="3331" width="25" style="199" customWidth="1"/>
    <col min="3332" max="3332" width="3.5703125" style="199" customWidth="1"/>
    <col min="3333" max="3333" width="11.42578125" style="199"/>
    <col min="3334" max="3334" width="12.28515625" style="199" customWidth="1"/>
    <col min="3335" max="3335" width="3.42578125" style="199" customWidth="1"/>
    <col min="3336" max="3337" width="11.42578125" style="199"/>
    <col min="3338" max="3338" width="2.7109375" style="199" customWidth="1"/>
    <col min="3339" max="3339" width="11.42578125" style="199"/>
    <col min="3340" max="3340" width="13.5703125" style="199" customWidth="1"/>
    <col min="3341" max="3584" width="11.42578125" style="199"/>
    <col min="3585" max="3585" width="4.7109375" style="199" customWidth="1"/>
    <col min="3586" max="3586" width="11.42578125" style="199"/>
    <col min="3587" max="3587" width="25" style="199" customWidth="1"/>
    <col min="3588" max="3588" width="3.5703125" style="199" customWidth="1"/>
    <col min="3589" max="3589" width="11.42578125" style="199"/>
    <col min="3590" max="3590" width="12.28515625" style="199" customWidth="1"/>
    <col min="3591" max="3591" width="3.42578125" style="199" customWidth="1"/>
    <col min="3592" max="3593" width="11.42578125" style="199"/>
    <col min="3594" max="3594" width="2.7109375" style="199" customWidth="1"/>
    <col min="3595" max="3595" width="11.42578125" style="199"/>
    <col min="3596" max="3596" width="13.5703125" style="199" customWidth="1"/>
    <col min="3597" max="3840" width="11.42578125" style="199"/>
    <col min="3841" max="3841" width="4.7109375" style="199" customWidth="1"/>
    <col min="3842" max="3842" width="11.42578125" style="199"/>
    <col min="3843" max="3843" width="25" style="199" customWidth="1"/>
    <col min="3844" max="3844" width="3.5703125" style="199" customWidth="1"/>
    <col min="3845" max="3845" width="11.42578125" style="199"/>
    <col min="3846" max="3846" width="12.28515625" style="199" customWidth="1"/>
    <col min="3847" max="3847" width="3.42578125" style="199" customWidth="1"/>
    <col min="3848" max="3849" width="11.42578125" style="199"/>
    <col min="3850" max="3850" width="2.7109375" style="199" customWidth="1"/>
    <col min="3851" max="3851" width="11.42578125" style="199"/>
    <col min="3852" max="3852" width="13.5703125" style="199" customWidth="1"/>
    <col min="3853" max="4096" width="11.42578125" style="199"/>
    <col min="4097" max="4097" width="4.7109375" style="199" customWidth="1"/>
    <col min="4098" max="4098" width="11.42578125" style="199"/>
    <col min="4099" max="4099" width="25" style="199" customWidth="1"/>
    <col min="4100" max="4100" width="3.5703125" style="199" customWidth="1"/>
    <col min="4101" max="4101" width="11.42578125" style="199"/>
    <col min="4102" max="4102" width="12.28515625" style="199" customWidth="1"/>
    <col min="4103" max="4103" width="3.42578125" style="199" customWidth="1"/>
    <col min="4104" max="4105" width="11.42578125" style="199"/>
    <col min="4106" max="4106" width="2.7109375" style="199" customWidth="1"/>
    <col min="4107" max="4107" width="11.42578125" style="199"/>
    <col min="4108" max="4108" width="13.5703125" style="199" customWidth="1"/>
    <col min="4109" max="4352" width="11.42578125" style="199"/>
    <col min="4353" max="4353" width="4.7109375" style="199" customWidth="1"/>
    <col min="4354" max="4354" width="11.42578125" style="199"/>
    <col min="4355" max="4355" width="25" style="199" customWidth="1"/>
    <col min="4356" max="4356" width="3.5703125" style="199" customWidth="1"/>
    <col min="4357" max="4357" width="11.42578125" style="199"/>
    <col min="4358" max="4358" width="12.28515625" style="199" customWidth="1"/>
    <col min="4359" max="4359" width="3.42578125" style="199" customWidth="1"/>
    <col min="4360" max="4361" width="11.42578125" style="199"/>
    <col min="4362" max="4362" width="2.7109375" style="199" customWidth="1"/>
    <col min="4363" max="4363" width="11.42578125" style="199"/>
    <col min="4364" max="4364" width="13.5703125" style="199" customWidth="1"/>
    <col min="4365" max="4608" width="11.42578125" style="199"/>
    <col min="4609" max="4609" width="4.7109375" style="199" customWidth="1"/>
    <col min="4610" max="4610" width="11.42578125" style="199"/>
    <col min="4611" max="4611" width="25" style="199" customWidth="1"/>
    <col min="4612" max="4612" width="3.5703125" style="199" customWidth="1"/>
    <col min="4613" max="4613" width="11.42578125" style="199"/>
    <col min="4614" max="4614" width="12.28515625" style="199" customWidth="1"/>
    <col min="4615" max="4615" width="3.42578125" style="199" customWidth="1"/>
    <col min="4616" max="4617" width="11.42578125" style="199"/>
    <col min="4618" max="4618" width="2.7109375" style="199" customWidth="1"/>
    <col min="4619" max="4619" width="11.42578125" style="199"/>
    <col min="4620" max="4620" width="13.5703125" style="199" customWidth="1"/>
    <col min="4621" max="4864" width="11.42578125" style="199"/>
    <col min="4865" max="4865" width="4.7109375" style="199" customWidth="1"/>
    <col min="4866" max="4866" width="11.42578125" style="199"/>
    <col min="4867" max="4867" width="25" style="199" customWidth="1"/>
    <col min="4868" max="4868" width="3.5703125" style="199" customWidth="1"/>
    <col min="4869" max="4869" width="11.42578125" style="199"/>
    <col min="4870" max="4870" width="12.28515625" style="199" customWidth="1"/>
    <col min="4871" max="4871" width="3.42578125" style="199" customWidth="1"/>
    <col min="4872" max="4873" width="11.42578125" style="199"/>
    <col min="4874" max="4874" width="2.7109375" style="199" customWidth="1"/>
    <col min="4875" max="4875" width="11.42578125" style="199"/>
    <col min="4876" max="4876" width="13.5703125" style="199" customWidth="1"/>
    <col min="4877" max="5120" width="11.42578125" style="199"/>
    <col min="5121" max="5121" width="4.7109375" style="199" customWidth="1"/>
    <col min="5122" max="5122" width="11.42578125" style="199"/>
    <col min="5123" max="5123" width="25" style="199" customWidth="1"/>
    <col min="5124" max="5124" width="3.5703125" style="199" customWidth="1"/>
    <col min="5125" max="5125" width="11.42578125" style="199"/>
    <col min="5126" max="5126" width="12.28515625" style="199" customWidth="1"/>
    <col min="5127" max="5127" width="3.42578125" style="199" customWidth="1"/>
    <col min="5128" max="5129" width="11.42578125" style="199"/>
    <col min="5130" max="5130" width="2.7109375" style="199" customWidth="1"/>
    <col min="5131" max="5131" width="11.42578125" style="199"/>
    <col min="5132" max="5132" width="13.5703125" style="199" customWidth="1"/>
    <col min="5133" max="5376" width="11.42578125" style="199"/>
    <col min="5377" max="5377" width="4.7109375" style="199" customWidth="1"/>
    <col min="5378" max="5378" width="11.42578125" style="199"/>
    <col min="5379" max="5379" width="25" style="199" customWidth="1"/>
    <col min="5380" max="5380" width="3.5703125" style="199" customWidth="1"/>
    <col min="5381" max="5381" width="11.42578125" style="199"/>
    <col min="5382" max="5382" width="12.28515625" style="199" customWidth="1"/>
    <col min="5383" max="5383" width="3.42578125" style="199" customWidth="1"/>
    <col min="5384" max="5385" width="11.42578125" style="199"/>
    <col min="5386" max="5386" width="2.7109375" style="199" customWidth="1"/>
    <col min="5387" max="5387" width="11.42578125" style="199"/>
    <col min="5388" max="5388" width="13.5703125" style="199" customWidth="1"/>
    <col min="5389" max="5632" width="11.42578125" style="199"/>
    <col min="5633" max="5633" width="4.7109375" style="199" customWidth="1"/>
    <col min="5634" max="5634" width="11.42578125" style="199"/>
    <col min="5635" max="5635" width="25" style="199" customWidth="1"/>
    <col min="5636" max="5636" width="3.5703125" style="199" customWidth="1"/>
    <col min="5637" max="5637" width="11.42578125" style="199"/>
    <col min="5638" max="5638" width="12.28515625" style="199" customWidth="1"/>
    <col min="5639" max="5639" width="3.42578125" style="199" customWidth="1"/>
    <col min="5640" max="5641" width="11.42578125" style="199"/>
    <col min="5642" max="5642" width="2.7109375" style="199" customWidth="1"/>
    <col min="5643" max="5643" width="11.42578125" style="199"/>
    <col min="5644" max="5644" width="13.5703125" style="199" customWidth="1"/>
    <col min="5645" max="5888" width="11.42578125" style="199"/>
    <col min="5889" max="5889" width="4.7109375" style="199" customWidth="1"/>
    <col min="5890" max="5890" width="11.42578125" style="199"/>
    <col min="5891" max="5891" width="25" style="199" customWidth="1"/>
    <col min="5892" max="5892" width="3.5703125" style="199" customWidth="1"/>
    <col min="5893" max="5893" width="11.42578125" style="199"/>
    <col min="5894" max="5894" width="12.28515625" style="199" customWidth="1"/>
    <col min="5895" max="5895" width="3.42578125" style="199" customWidth="1"/>
    <col min="5896" max="5897" width="11.42578125" style="199"/>
    <col min="5898" max="5898" width="2.7109375" style="199" customWidth="1"/>
    <col min="5899" max="5899" width="11.42578125" style="199"/>
    <col min="5900" max="5900" width="13.5703125" style="199" customWidth="1"/>
    <col min="5901" max="6144" width="11.42578125" style="199"/>
    <col min="6145" max="6145" width="4.7109375" style="199" customWidth="1"/>
    <col min="6146" max="6146" width="11.42578125" style="199"/>
    <col min="6147" max="6147" width="25" style="199" customWidth="1"/>
    <col min="6148" max="6148" width="3.5703125" style="199" customWidth="1"/>
    <col min="6149" max="6149" width="11.42578125" style="199"/>
    <col min="6150" max="6150" width="12.28515625" style="199" customWidth="1"/>
    <col min="6151" max="6151" width="3.42578125" style="199" customWidth="1"/>
    <col min="6152" max="6153" width="11.42578125" style="199"/>
    <col min="6154" max="6154" width="2.7109375" style="199" customWidth="1"/>
    <col min="6155" max="6155" width="11.42578125" style="199"/>
    <col min="6156" max="6156" width="13.5703125" style="199" customWidth="1"/>
    <col min="6157" max="6400" width="11.42578125" style="199"/>
    <col min="6401" max="6401" width="4.7109375" style="199" customWidth="1"/>
    <col min="6402" max="6402" width="11.42578125" style="199"/>
    <col min="6403" max="6403" width="25" style="199" customWidth="1"/>
    <col min="6404" max="6404" width="3.5703125" style="199" customWidth="1"/>
    <col min="6405" max="6405" width="11.42578125" style="199"/>
    <col min="6406" max="6406" width="12.28515625" style="199" customWidth="1"/>
    <col min="6407" max="6407" width="3.42578125" style="199" customWidth="1"/>
    <col min="6408" max="6409" width="11.42578125" style="199"/>
    <col min="6410" max="6410" width="2.7109375" style="199" customWidth="1"/>
    <col min="6411" max="6411" width="11.42578125" style="199"/>
    <col min="6412" max="6412" width="13.5703125" style="199" customWidth="1"/>
    <col min="6413" max="6656" width="11.42578125" style="199"/>
    <col min="6657" max="6657" width="4.7109375" style="199" customWidth="1"/>
    <col min="6658" max="6658" width="11.42578125" style="199"/>
    <col min="6659" max="6659" width="25" style="199" customWidth="1"/>
    <col min="6660" max="6660" width="3.5703125" style="199" customWidth="1"/>
    <col min="6661" max="6661" width="11.42578125" style="199"/>
    <col min="6662" max="6662" width="12.28515625" style="199" customWidth="1"/>
    <col min="6663" max="6663" width="3.42578125" style="199" customWidth="1"/>
    <col min="6664" max="6665" width="11.42578125" style="199"/>
    <col min="6666" max="6666" width="2.7109375" style="199" customWidth="1"/>
    <col min="6667" max="6667" width="11.42578125" style="199"/>
    <col min="6668" max="6668" width="13.5703125" style="199" customWidth="1"/>
    <col min="6669" max="6912" width="11.42578125" style="199"/>
    <col min="6913" max="6913" width="4.7109375" style="199" customWidth="1"/>
    <col min="6914" max="6914" width="11.42578125" style="199"/>
    <col min="6915" max="6915" width="25" style="199" customWidth="1"/>
    <col min="6916" max="6916" width="3.5703125" style="199" customWidth="1"/>
    <col min="6917" max="6917" width="11.42578125" style="199"/>
    <col min="6918" max="6918" width="12.28515625" style="199" customWidth="1"/>
    <col min="6919" max="6919" width="3.42578125" style="199" customWidth="1"/>
    <col min="6920" max="6921" width="11.42578125" style="199"/>
    <col min="6922" max="6922" width="2.7109375" style="199" customWidth="1"/>
    <col min="6923" max="6923" width="11.42578125" style="199"/>
    <col min="6924" max="6924" width="13.5703125" style="199" customWidth="1"/>
    <col min="6925" max="7168" width="11.42578125" style="199"/>
    <col min="7169" max="7169" width="4.7109375" style="199" customWidth="1"/>
    <col min="7170" max="7170" width="11.42578125" style="199"/>
    <col min="7171" max="7171" width="25" style="199" customWidth="1"/>
    <col min="7172" max="7172" width="3.5703125" style="199" customWidth="1"/>
    <col min="7173" max="7173" width="11.42578125" style="199"/>
    <col min="7174" max="7174" width="12.28515625" style="199" customWidth="1"/>
    <col min="7175" max="7175" width="3.42578125" style="199" customWidth="1"/>
    <col min="7176" max="7177" width="11.42578125" style="199"/>
    <col min="7178" max="7178" width="2.7109375" style="199" customWidth="1"/>
    <col min="7179" max="7179" width="11.42578125" style="199"/>
    <col min="7180" max="7180" width="13.5703125" style="199" customWidth="1"/>
    <col min="7181" max="7424" width="11.42578125" style="199"/>
    <col min="7425" max="7425" width="4.7109375" style="199" customWidth="1"/>
    <col min="7426" max="7426" width="11.42578125" style="199"/>
    <col min="7427" max="7427" width="25" style="199" customWidth="1"/>
    <col min="7428" max="7428" width="3.5703125" style="199" customWidth="1"/>
    <col min="7429" max="7429" width="11.42578125" style="199"/>
    <col min="7430" max="7430" width="12.28515625" style="199" customWidth="1"/>
    <col min="7431" max="7431" width="3.42578125" style="199" customWidth="1"/>
    <col min="7432" max="7433" width="11.42578125" style="199"/>
    <col min="7434" max="7434" width="2.7109375" style="199" customWidth="1"/>
    <col min="7435" max="7435" width="11.42578125" style="199"/>
    <col min="7436" max="7436" width="13.5703125" style="199" customWidth="1"/>
    <col min="7437" max="7680" width="11.42578125" style="199"/>
    <col min="7681" max="7681" width="4.7109375" style="199" customWidth="1"/>
    <col min="7682" max="7682" width="11.42578125" style="199"/>
    <col min="7683" max="7683" width="25" style="199" customWidth="1"/>
    <col min="7684" max="7684" width="3.5703125" style="199" customWidth="1"/>
    <col min="7685" max="7685" width="11.42578125" style="199"/>
    <col min="7686" max="7686" width="12.28515625" style="199" customWidth="1"/>
    <col min="7687" max="7687" width="3.42578125" style="199" customWidth="1"/>
    <col min="7688" max="7689" width="11.42578125" style="199"/>
    <col min="7690" max="7690" width="2.7109375" style="199" customWidth="1"/>
    <col min="7691" max="7691" width="11.42578125" style="199"/>
    <col min="7692" max="7692" width="13.5703125" style="199" customWidth="1"/>
    <col min="7693" max="7936" width="11.42578125" style="199"/>
    <col min="7937" max="7937" width="4.7109375" style="199" customWidth="1"/>
    <col min="7938" max="7938" width="11.42578125" style="199"/>
    <col min="7939" max="7939" width="25" style="199" customWidth="1"/>
    <col min="7940" max="7940" width="3.5703125" style="199" customWidth="1"/>
    <col min="7941" max="7941" width="11.42578125" style="199"/>
    <col min="7942" max="7942" width="12.28515625" style="199" customWidth="1"/>
    <col min="7943" max="7943" width="3.42578125" style="199" customWidth="1"/>
    <col min="7944" max="7945" width="11.42578125" style="199"/>
    <col min="7946" max="7946" width="2.7109375" style="199" customWidth="1"/>
    <col min="7947" max="7947" width="11.42578125" style="199"/>
    <col min="7948" max="7948" width="13.5703125" style="199" customWidth="1"/>
    <col min="7949" max="8192" width="11.42578125" style="199"/>
    <col min="8193" max="8193" width="4.7109375" style="199" customWidth="1"/>
    <col min="8194" max="8194" width="11.42578125" style="199"/>
    <col min="8195" max="8195" width="25" style="199" customWidth="1"/>
    <col min="8196" max="8196" width="3.5703125" style="199" customWidth="1"/>
    <col min="8197" max="8197" width="11.42578125" style="199"/>
    <col min="8198" max="8198" width="12.28515625" style="199" customWidth="1"/>
    <col min="8199" max="8199" width="3.42578125" style="199" customWidth="1"/>
    <col min="8200" max="8201" width="11.42578125" style="199"/>
    <col min="8202" max="8202" width="2.7109375" style="199" customWidth="1"/>
    <col min="8203" max="8203" width="11.42578125" style="199"/>
    <col min="8204" max="8204" width="13.5703125" style="199" customWidth="1"/>
    <col min="8205" max="8448" width="11.42578125" style="199"/>
    <col min="8449" max="8449" width="4.7109375" style="199" customWidth="1"/>
    <col min="8450" max="8450" width="11.42578125" style="199"/>
    <col min="8451" max="8451" width="25" style="199" customWidth="1"/>
    <col min="8452" max="8452" width="3.5703125" style="199" customWidth="1"/>
    <col min="8453" max="8453" width="11.42578125" style="199"/>
    <col min="8454" max="8454" width="12.28515625" style="199" customWidth="1"/>
    <col min="8455" max="8455" width="3.42578125" style="199" customWidth="1"/>
    <col min="8456" max="8457" width="11.42578125" style="199"/>
    <col min="8458" max="8458" width="2.7109375" style="199" customWidth="1"/>
    <col min="8459" max="8459" width="11.42578125" style="199"/>
    <col min="8460" max="8460" width="13.5703125" style="199" customWidth="1"/>
    <col min="8461" max="8704" width="11.42578125" style="199"/>
    <col min="8705" max="8705" width="4.7109375" style="199" customWidth="1"/>
    <col min="8706" max="8706" width="11.42578125" style="199"/>
    <col min="8707" max="8707" width="25" style="199" customWidth="1"/>
    <col min="8708" max="8708" width="3.5703125" style="199" customWidth="1"/>
    <col min="8709" max="8709" width="11.42578125" style="199"/>
    <col min="8710" max="8710" width="12.28515625" style="199" customWidth="1"/>
    <col min="8711" max="8711" width="3.42578125" style="199" customWidth="1"/>
    <col min="8712" max="8713" width="11.42578125" style="199"/>
    <col min="8714" max="8714" width="2.7109375" style="199" customWidth="1"/>
    <col min="8715" max="8715" width="11.42578125" style="199"/>
    <col min="8716" max="8716" width="13.5703125" style="199" customWidth="1"/>
    <col min="8717" max="8960" width="11.42578125" style="199"/>
    <col min="8961" max="8961" width="4.7109375" style="199" customWidth="1"/>
    <col min="8962" max="8962" width="11.42578125" style="199"/>
    <col min="8963" max="8963" width="25" style="199" customWidth="1"/>
    <col min="8964" max="8964" width="3.5703125" style="199" customWidth="1"/>
    <col min="8965" max="8965" width="11.42578125" style="199"/>
    <col min="8966" max="8966" width="12.28515625" style="199" customWidth="1"/>
    <col min="8967" max="8967" width="3.42578125" style="199" customWidth="1"/>
    <col min="8968" max="8969" width="11.42578125" style="199"/>
    <col min="8970" max="8970" width="2.7109375" style="199" customWidth="1"/>
    <col min="8971" max="8971" width="11.42578125" style="199"/>
    <col min="8972" max="8972" width="13.5703125" style="199" customWidth="1"/>
    <col min="8973" max="9216" width="11.42578125" style="199"/>
    <col min="9217" max="9217" width="4.7109375" style="199" customWidth="1"/>
    <col min="9218" max="9218" width="11.42578125" style="199"/>
    <col min="9219" max="9219" width="25" style="199" customWidth="1"/>
    <col min="9220" max="9220" width="3.5703125" style="199" customWidth="1"/>
    <col min="9221" max="9221" width="11.42578125" style="199"/>
    <col min="9222" max="9222" width="12.28515625" style="199" customWidth="1"/>
    <col min="9223" max="9223" width="3.42578125" style="199" customWidth="1"/>
    <col min="9224" max="9225" width="11.42578125" style="199"/>
    <col min="9226" max="9226" width="2.7109375" style="199" customWidth="1"/>
    <col min="9227" max="9227" width="11.42578125" style="199"/>
    <col min="9228" max="9228" width="13.5703125" style="199" customWidth="1"/>
    <col min="9229" max="9472" width="11.42578125" style="199"/>
    <col min="9473" max="9473" width="4.7109375" style="199" customWidth="1"/>
    <col min="9474" max="9474" width="11.42578125" style="199"/>
    <col min="9475" max="9475" width="25" style="199" customWidth="1"/>
    <col min="9476" max="9476" width="3.5703125" style="199" customWidth="1"/>
    <col min="9477" max="9477" width="11.42578125" style="199"/>
    <col min="9478" max="9478" width="12.28515625" style="199" customWidth="1"/>
    <col min="9479" max="9479" width="3.42578125" style="199" customWidth="1"/>
    <col min="9480" max="9481" width="11.42578125" style="199"/>
    <col min="9482" max="9482" width="2.7109375" style="199" customWidth="1"/>
    <col min="9483" max="9483" width="11.42578125" style="199"/>
    <col min="9484" max="9484" width="13.5703125" style="199" customWidth="1"/>
    <col min="9485" max="9728" width="11.42578125" style="199"/>
    <col min="9729" max="9729" width="4.7109375" style="199" customWidth="1"/>
    <col min="9730" max="9730" width="11.42578125" style="199"/>
    <col min="9731" max="9731" width="25" style="199" customWidth="1"/>
    <col min="9732" max="9732" width="3.5703125" style="199" customWidth="1"/>
    <col min="9733" max="9733" width="11.42578125" style="199"/>
    <col min="9734" max="9734" width="12.28515625" style="199" customWidth="1"/>
    <col min="9735" max="9735" width="3.42578125" style="199" customWidth="1"/>
    <col min="9736" max="9737" width="11.42578125" style="199"/>
    <col min="9738" max="9738" width="2.7109375" style="199" customWidth="1"/>
    <col min="9739" max="9739" width="11.42578125" style="199"/>
    <col min="9740" max="9740" width="13.5703125" style="199" customWidth="1"/>
    <col min="9741" max="9984" width="11.42578125" style="199"/>
    <col min="9985" max="9985" width="4.7109375" style="199" customWidth="1"/>
    <col min="9986" max="9986" width="11.42578125" style="199"/>
    <col min="9987" max="9987" width="25" style="199" customWidth="1"/>
    <col min="9988" max="9988" width="3.5703125" style="199" customWidth="1"/>
    <col min="9989" max="9989" width="11.42578125" style="199"/>
    <col min="9990" max="9990" width="12.28515625" style="199" customWidth="1"/>
    <col min="9991" max="9991" width="3.42578125" style="199" customWidth="1"/>
    <col min="9992" max="9993" width="11.42578125" style="199"/>
    <col min="9994" max="9994" width="2.7109375" style="199" customWidth="1"/>
    <col min="9995" max="9995" width="11.42578125" style="199"/>
    <col min="9996" max="9996" width="13.5703125" style="199" customWidth="1"/>
    <col min="9997" max="10240" width="11.42578125" style="199"/>
    <col min="10241" max="10241" width="4.7109375" style="199" customWidth="1"/>
    <col min="10242" max="10242" width="11.42578125" style="199"/>
    <col min="10243" max="10243" width="25" style="199" customWidth="1"/>
    <col min="10244" max="10244" width="3.5703125" style="199" customWidth="1"/>
    <col min="10245" max="10245" width="11.42578125" style="199"/>
    <col min="10246" max="10246" width="12.28515625" style="199" customWidth="1"/>
    <col min="10247" max="10247" width="3.42578125" style="199" customWidth="1"/>
    <col min="10248" max="10249" width="11.42578125" style="199"/>
    <col min="10250" max="10250" width="2.7109375" style="199" customWidth="1"/>
    <col min="10251" max="10251" width="11.42578125" style="199"/>
    <col min="10252" max="10252" width="13.5703125" style="199" customWidth="1"/>
    <col min="10253" max="10496" width="11.42578125" style="199"/>
    <col min="10497" max="10497" width="4.7109375" style="199" customWidth="1"/>
    <col min="10498" max="10498" width="11.42578125" style="199"/>
    <col min="10499" max="10499" width="25" style="199" customWidth="1"/>
    <col min="10500" max="10500" width="3.5703125" style="199" customWidth="1"/>
    <col min="10501" max="10501" width="11.42578125" style="199"/>
    <col min="10502" max="10502" width="12.28515625" style="199" customWidth="1"/>
    <col min="10503" max="10503" width="3.42578125" style="199" customWidth="1"/>
    <col min="10504" max="10505" width="11.42578125" style="199"/>
    <col min="10506" max="10506" width="2.7109375" style="199" customWidth="1"/>
    <col min="10507" max="10507" width="11.42578125" style="199"/>
    <col min="10508" max="10508" width="13.5703125" style="199" customWidth="1"/>
    <col min="10509" max="10752" width="11.42578125" style="199"/>
    <col min="10753" max="10753" width="4.7109375" style="199" customWidth="1"/>
    <col min="10754" max="10754" width="11.42578125" style="199"/>
    <col min="10755" max="10755" width="25" style="199" customWidth="1"/>
    <col min="10756" max="10756" width="3.5703125" style="199" customWidth="1"/>
    <col min="10757" max="10757" width="11.42578125" style="199"/>
    <col min="10758" max="10758" width="12.28515625" style="199" customWidth="1"/>
    <col min="10759" max="10759" width="3.42578125" style="199" customWidth="1"/>
    <col min="10760" max="10761" width="11.42578125" style="199"/>
    <col min="10762" max="10762" width="2.7109375" style="199" customWidth="1"/>
    <col min="10763" max="10763" width="11.42578125" style="199"/>
    <col min="10764" max="10764" width="13.5703125" style="199" customWidth="1"/>
    <col min="10765" max="11008" width="11.42578125" style="199"/>
    <col min="11009" max="11009" width="4.7109375" style="199" customWidth="1"/>
    <col min="11010" max="11010" width="11.42578125" style="199"/>
    <col min="11011" max="11011" width="25" style="199" customWidth="1"/>
    <col min="11012" max="11012" width="3.5703125" style="199" customWidth="1"/>
    <col min="11013" max="11013" width="11.42578125" style="199"/>
    <col min="11014" max="11014" width="12.28515625" style="199" customWidth="1"/>
    <col min="11015" max="11015" width="3.42578125" style="199" customWidth="1"/>
    <col min="11016" max="11017" width="11.42578125" style="199"/>
    <col min="11018" max="11018" width="2.7109375" style="199" customWidth="1"/>
    <col min="11019" max="11019" width="11.42578125" style="199"/>
    <col min="11020" max="11020" width="13.5703125" style="199" customWidth="1"/>
    <col min="11021" max="11264" width="11.42578125" style="199"/>
    <col min="11265" max="11265" width="4.7109375" style="199" customWidth="1"/>
    <col min="11266" max="11266" width="11.42578125" style="199"/>
    <col min="11267" max="11267" width="25" style="199" customWidth="1"/>
    <col min="11268" max="11268" width="3.5703125" style="199" customWidth="1"/>
    <col min="11269" max="11269" width="11.42578125" style="199"/>
    <col min="11270" max="11270" width="12.28515625" style="199" customWidth="1"/>
    <col min="11271" max="11271" width="3.42578125" style="199" customWidth="1"/>
    <col min="11272" max="11273" width="11.42578125" style="199"/>
    <col min="11274" max="11274" width="2.7109375" style="199" customWidth="1"/>
    <col min="11275" max="11275" width="11.42578125" style="199"/>
    <col min="11276" max="11276" width="13.5703125" style="199" customWidth="1"/>
    <col min="11277" max="11520" width="11.42578125" style="199"/>
    <col min="11521" max="11521" width="4.7109375" style="199" customWidth="1"/>
    <col min="11522" max="11522" width="11.42578125" style="199"/>
    <col min="11523" max="11523" width="25" style="199" customWidth="1"/>
    <col min="11524" max="11524" width="3.5703125" style="199" customWidth="1"/>
    <col min="11525" max="11525" width="11.42578125" style="199"/>
    <col min="11526" max="11526" width="12.28515625" style="199" customWidth="1"/>
    <col min="11527" max="11527" width="3.42578125" style="199" customWidth="1"/>
    <col min="11528" max="11529" width="11.42578125" style="199"/>
    <col min="11530" max="11530" width="2.7109375" style="199" customWidth="1"/>
    <col min="11531" max="11531" width="11.42578125" style="199"/>
    <col min="11532" max="11532" width="13.5703125" style="199" customWidth="1"/>
    <col min="11533" max="11776" width="11.42578125" style="199"/>
    <col min="11777" max="11777" width="4.7109375" style="199" customWidth="1"/>
    <col min="11778" max="11778" width="11.42578125" style="199"/>
    <col min="11779" max="11779" width="25" style="199" customWidth="1"/>
    <col min="11780" max="11780" width="3.5703125" style="199" customWidth="1"/>
    <col min="11781" max="11781" width="11.42578125" style="199"/>
    <col min="11782" max="11782" width="12.28515625" style="199" customWidth="1"/>
    <col min="11783" max="11783" width="3.42578125" style="199" customWidth="1"/>
    <col min="11784" max="11785" width="11.42578125" style="199"/>
    <col min="11786" max="11786" width="2.7109375" style="199" customWidth="1"/>
    <col min="11787" max="11787" width="11.42578125" style="199"/>
    <col min="11788" max="11788" width="13.5703125" style="199" customWidth="1"/>
    <col min="11789" max="12032" width="11.42578125" style="199"/>
    <col min="12033" max="12033" width="4.7109375" style="199" customWidth="1"/>
    <col min="12034" max="12034" width="11.42578125" style="199"/>
    <col min="12035" max="12035" width="25" style="199" customWidth="1"/>
    <col min="12036" max="12036" width="3.5703125" style="199" customWidth="1"/>
    <col min="12037" max="12037" width="11.42578125" style="199"/>
    <col min="12038" max="12038" width="12.28515625" style="199" customWidth="1"/>
    <col min="12039" max="12039" width="3.42578125" style="199" customWidth="1"/>
    <col min="12040" max="12041" width="11.42578125" style="199"/>
    <col min="12042" max="12042" width="2.7109375" style="199" customWidth="1"/>
    <col min="12043" max="12043" width="11.42578125" style="199"/>
    <col min="12044" max="12044" width="13.5703125" style="199" customWidth="1"/>
    <col min="12045" max="12288" width="11.42578125" style="199"/>
    <col min="12289" max="12289" width="4.7109375" style="199" customWidth="1"/>
    <col min="12290" max="12290" width="11.42578125" style="199"/>
    <col min="12291" max="12291" width="25" style="199" customWidth="1"/>
    <col min="12292" max="12292" width="3.5703125" style="199" customWidth="1"/>
    <col min="12293" max="12293" width="11.42578125" style="199"/>
    <col min="12294" max="12294" width="12.28515625" style="199" customWidth="1"/>
    <col min="12295" max="12295" width="3.42578125" style="199" customWidth="1"/>
    <col min="12296" max="12297" width="11.42578125" style="199"/>
    <col min="12298" max="12298" width="2.7109375" style="199" customWidth="1"/>
    <col min="12299" max="12299" width="11.42578125" style="199"/>
    <col min="12300" max="12300" width="13.5703125" style="199" customWidth="1"/>
    <col min="12301" max="12544" width="11.42578125" style="199"/>
    <col min="12545" max="12545" width="4.7109375" style="199" customWidth="1"/>
    <col min="12546" max="12546" width="11.42578125" style="199"/>
    <col min="12547" max="12547" width="25" style="199" customWidth="1"/>
    <col min="12548" max="12548" width="3.5703125" style="199" customWidth="1"/>
    <col min="12549" max="12549" width="11.42578125" style="199"/>
    <col min="12550" max="12550" width="12.28515625" style="199" customWidth="1"/>
    <col min="12551" max="12551" width="3.42578125" style="199" customWidth="1"/>
    <col min="12552" max="12553" width="11.42578125" style="199"/>
    <col min="12554" max="12554" width="2.7109375" style="199" customWidth="1"/>
    <col min="12555" max="12555" width="11.42578125" style="199"/>
    <col min="12556" max="12556" width="13.5703125" style="199" customWidth="1"/>
    <col min="12557" max="12800" width="11.42578125" style="199"/>
    <col min="12801" max="12801" width="4.7109375" style="199" customWidth="1"/>
    <col min="12802" max="12802" width="11.42578125" style="199"/>
    <col min="12803" max="12803" width="25" style="199" customWidth="1"/>
    <col min="12804" max="12804" width="3.5703125" style="199" customWidth="1"/>
    <col min="12805" max="12805" width="11.42578125" style="199"/>
    <col min="12806" max="12806" width="12.28515625" style="199" customWidth="1"/>
    <col min="12807" max="12807" width="3.42578125" style="199" customWidth="1"/>
    <col min="12808" max="12809" width="11.42578125" style="199"/>
    <col min="12810" max="12810" width="2.7109375" style="199" customWidth="1"/>
    <col min="12811" max="12811" width="11.42578125" style="199"/>
    <col min="12812" max="12812" width="13.5703125" style="199" customWidth="1"/>
    <col min="12813" max="13056" width="11.42578125" style="199"/>
    <col min="13057" max="13057" width="4.7109375" style="199" customWidth="1"/>
    <col min="13058" max="13058" width="11.42578125" style="199"/>
    <col min="13059" max="13059" width="25" style="199" customWidth="1"/>
    <col min="13060" max="13060" width="3.5703125" style="199" customWidth="1"/>
    <col min="13061" max="13061" width="11.42578125" style="199"/>
    <col min="13062" max="13062" width="12.28515625" style="199" customWidth="1"/>
    <col min="13063" max="13063" width="3.42578125" style="199" customWidth="1"/>
    <col min="13064" max="13065" width="11.42578125" style="199"/>
    <col min="13066" max="13066" width="2.7109375" style="199" customWidth="1"/>
    <col min="13067" max="13067" width="11.42578125" style="199"/>
    <col min="13068" max="13068" width="13.5703125" style="199" customWidth="1"/>
    <col min="13069" max="13312" width="11.42578125" style="199"/>
    <col min="13313" max="13313" width="4.7109375" style="199" customWidth="1"/>
    <col min="13314" max="13314" width="11.42578125" style="199"/>
    <col min="13315" max="13315" width="25" style="199" customWidth="1"/>
    <col min="13316" max="13316" width="3.5703125" style="199" customWidth="1"/>
    <col min="13317" max="13317" width="11.42578125" style="199"/>
    <col min="13318" max="13318" width="12.28515625" style="199" customWidth="1"/>
    <col min="13319" max="13319" width="3.42578125" style="199" customWidth="1"/>
    <col min="13320" max="13321" width="11.42578125" style="199"/>
    <col min="13322" max="13322" width="2.7109375" style="199" customWidth="1"/>
    <col min="13323" max="13323" width="11.42578125" style="199"/>
    <col min="13324" max="13324" width="13.5703125" style="199" customWidth="1"/>
    <col min="13325" max="13568" width="11.42578125" style="199"/>
    <col min="13569" max="13569" width="4.7109375" style="199" customWidth="1"/>
    <col min="13570" max="13570" width="11.42578125" style="199"/>
    <col min="13571" max="13571" width="25" style="199" customWidth="1"/>
    <col min="13572" max="13572" width="3.5703125" style="199" customWidth="1"/>
    <col min="13573" max="13573" width="11.42578125" style="199"/>
    <col min="13574" max="13574" width="12.28515625" style="199" customWidth="1"/>
    <col min="13575" max="13575" width="3.42578125" style="199" customWidth="1"/>
    <col min="13576" max="13577" width="11.42578125" style="199"/>
    <col min="13578" max="13578" width="2.7109375" style="199" customWidth="1"/>
    <col min="13579" max="13579" width="11.42578125" style="199"/>
    <col min="13580" max="13580" width="13.5703125" style="199" customWidth="1"/>
    <col min="13581" max="13824" width="11.42578125" style="199"/>
    <col min="13825" max="13825" width="4.7109375" style="199" customWidth="1"/>
    <col min="13826" max="13826" width="11.42578125" style="199"/>
    <col min="13827" max="13827" width="25" style="199" customWidth="1"/>
    <col min="13828" max="13828" width="3.5703125" style="199" customWidth="1"/>
    <col min="13829" max="13829" width="11.42578125" style="199"/>
    <col min="13830" max="13830" width="12.28515625" style="199" customWidth="1"/>
    <col min="13831" max="13831" width="3.42578125" style="199" customWidth="1"/>
    <col min="13832" max="13833" width="11.42578125" style="199"/>
    <col min="13834" max="13834" width="2.7109375" style="199" customWidth="1"/>
    <col min="13835" max="13835" width="11.42578125" style="199"/>
    <col min="13836" max="13836" width="13.5703125" style="199" customWidth="1"/>
    <col min="13837" max="14080" width="11.42578125" style="199"/>
    <col min="14081" max="14081" width="4.7109375" style="199" customWidth="1"/>
    <col min="14082" max="14082" width="11.42578125" style="199"/>
    <col min="14083" max="14083" width="25" style="199" customWidth="1"/>
    <col min="14084" max="14084" width="3.5703125" style="199" customWidth="1"/>
    <col min="14085" max="14085" width="11.42578125" style="199"/>
    <col min="14086" max="14086" width="12.28515625" style="199" customWidth="1"/>
    <col min="14087" max="14087" width="3.42578125" style="199" customWidth="1"/>
    <col min="14088" max="14089" width="11.42578125" style="199"/>
    <col min="14090" max="14090" width="2.7109375" style="199" customWidth="1"/>
    <col min="14091" max="14091" width="11.42578125" style="199"/>
    <col min="14092" max="14092" width="13.5703125" style="199" customWidth="1"/>
    <col min="14093" max="14336" width="11.42578125" style="199"/>
    <col min="14337" max="14337" width="4.7109375" style="199" customWidth="1"/>
    <col min="14338" max="14338" width="11.42578125" style="199"/>
    <col min="14339" max="14339" width="25" style="199" customWidth="1"/>
    <col min="14340" max="14340" width="3.5703125" style="199" customWidth="1"/>
    <col min="14341" max="14341" width="11.42578125" style="199"/>
    <col min="14342" max="14342" width="12.28515625" style="199" customWidth="1"/>
    <col min="14343" max="14343" width="3.42578125" style="199" customWidth="1"/>
    <col min="14344" max="14345" width="11.42578125" style="199"/>
    <col min="14346" max="14346" width="2.7109375" style="199" customWidth="1"/>
    <col min="14347" max="14347" width="11.42578125" style="199"/>
    <col min="14348" max="14348" width="13.5703125" style="199" customWidth="1"/>
    <col min="14349" max="14592" width="11.42578125" style="199"/>
    <col min="14593" max="14593" width="4.7109375" style="199" customWidth="1"/>
    <col min="14594" max="14594" width="11.42578125" style="199"/>
    <col min="14595" max="14595" width="25" style="199" customWidth="1"/>
    <col min="14596" max="14596" width="3.5703125" style="199" customWidth="1"/>
    <col min="14597" max="14597" width="11.42578125" style="199"/>
    <col min="14598" max="14598" width="12.28515625" style="199" customWidth="1"/>
    <col min="14599" max="14599" width="3.42578125" style="199" customWidth="1"/>
    <col min="14600" max="14601" width="11.42578125" style="199"/>
    <col min="14602" max="14602" width="2.7109375" style="199" customWidth="1"/>
    <col min="14603" max="14603" width="11.42578125" style="199"/>
    <col min="14604" max="14604" width="13.5703125" style="199" customWidth="1"/>
    <col min="14605" max="14848" width="11.42578125" style="199"/>
    <col min="14849" max="14849" width="4.7109375" style="199" customWidth="1"/>
    <col min="14850" max="14850" width="11.42578125" style="199"/>
    <col min="14851" max="14851" width="25" style="199" customWidth="1"/>
    <col min="14852" max="14852" width="3.5703125" style="199" customWidth="1"/>
    <col min="14853" max="14853" width="11.42578125" style="199"/>
    <col min="14854" max="14854" width="12.28515625" style="199" customWidth="1"/>
    <col min="14855" max="14855" width="3.42578125" style="199" customWidth="1"/>
    <col min="14856" max="14857" width="11.42578125" style="199"/>
    <col min="14858" max="14858" width="2.7109375" style="199" customWidth="1"/>
    <col min="14859" max="14859" width="11.42578125" style="199"/>
    <col min="14860" max="14860" width="13.5703125" style="199" customWidth="1"/>
    <col min="14861" max="15104" width="11.42578125" style="199"/>
    <col min="15105" max="15105" width="4.7109375" style="199" customWidth="1"/>
    <col min="15106" max="15106" width="11.42578125" style="199"/>
    <col min="15107" max="15107" width="25" style="199" customWidth="1"/>
    <col min="15108" max="15108" width="3.5703125" style="199" customWidth="1"/>
    <col min="15109" max="15109" width="11.42578125" style="199"/>
    <col min="15110" max="15110" width="12.28515625" style="199" customWidth="1"/>
    <col min="15111" max="15111" width="3.42578125" style="199" customWidth="1"/>
    <col min="15112" max="15113" width="11.42578125" style="199"/>
    <col min="15114" max="15114" width="2.7109375" style="199" customWidth="1"/>
    <col min="15115" max="15115" width="11.42578125" style="199"/>
    <col min="15116" max="15116" width="13.5703125" style="199" customWidth="1"/>
    <col min="15117" max="15360" width="11.42578125" style="199"/>
    <col min="15361" max="15361" width="4.7109375" style="199" customWidth="1"/>
    <col min="15362" max="15362" width="11.42578125" style="199"/>
    <col min="15363" max="15363" width="25" style="199" customWidth="1"/>
    <col min="15364" max="15364" width="3.5703125" style="199" customWidth="1"/>
    <col min="15365" max="15365" width="11.42578125" style="199"/>
    <col min="15366" max="15366" width="12.28515625" style="199" customWidth="1"/>
    <col min="15367" max="15367" width="3.42578125" style="199" customWidth="1"/>
    <col min="15368" max="15369" width="11.42578125" style="199"/>
    <col min="15370" max="15370" width="2.7109375" style="199" customWidth="1"/>
    <col min="15371" max="15371" width="11.42578125" style="199"/>
    <col min="15372" max="15372" width="13.5703125" style="199" customWidth="1"/>
    <col min="15373" max="15616" width="11.42578125" style="199"/>
    <col min="15617" max="15617" width="4.7109375" style="199" customWidth="1"/>
    <col min="15618" max="15618" width="11.42578125" style="199"/>
    <col min="15619" max="15619" width="25" style="199" customWidth="1"/>
    <col min="15620" max="15620" width="3.5703125" style="199" customWidth="1"/>
    <col min="15621" max="15621" width="11.42578125" style="199"/>
    <col min="15622" max="15622" width="12.28515625" style="199" customWidth="1"/>
    <col min="15623" max="15623" width="3.42578125" style="199" customWidth="1"/>
    <col min="15624" max="15625" width="11.42578125" style="199"/>
    <col min="15626" max="15626" width="2.7109375" style="199" customWidth="1"/>
    <col min="15627" max="15627" width="11.42578125" style="199"/>
    <col min="15628" max="15628" width="13.5703125" style="199" customWidth="1"/>
    <col min="15629" max="15872" width="11.42578125" style="199"/>
    <col min="15873" max="15873" width="4.7109375" style="199" customWidth="1"/>
    <col min="15874" max="15874" width="11.42578125" style="199"/>
    <col min="15875" max="15875" width="25" style="199" customWidth="1"/>
    <col min="15876" max="15876" width="3.5703125" style="199" customWidth="1"/>
    <col min="15877" max="15877" width="11.42578125" style="199"/>
    <col min="15878" max="15878" width="12.28515625" style="199" customWidth="1"/>
    <col min="15879" max="15879" width="3.42578125" style="199" customWidth="1"/>
    <col min="15880" max="15881" width="11.42578125" style="199"/>
    <col min="15882" max="15882" width="2.7109375" style="199" customWidth="1"/>
    <col min="15883" max="15883" width="11.42578125" style="199"/>
    <col min="15884" max="15884" width="13.5703125" style="199" customWidth="1"/>
    <col min="15885" max="16128" width="11.42578125" style="199"/>
    <col min="16129" max="16129" width="4.7109375" style="199" customWidth="1"/>
    <col min="16130" max="16130" width="11.42578125" style="199"/>
    <col min="16131" max="16131" width="25" style="199" customWidth="1"/>
    <col min="16132" max="16132" width="3.5703125" style="199" customWidth="1"/>
    <col min="16133" max="16133" width="11.42578125" style="199"/>
    <col min="16134" max="16134" width="12.28515625" style="199" customWidth="1"/>
    <col min="16135" max="16135" width="3.42578125" style="199" customWidth="1"/>
    <col min="16136" max="16137" width="11.42578125" style="199"/>
    <col min="16138" max="16138" width="2.7109375" style="199" customWidth="1"/>
    <col min="16139" max="16139" width="11.42578125" style="199"/>
    <col min="16140" max="16140" width="13.5703125" style="199" customWidth="1"/>
    <col min="16141" max="16384" width="11.42578125" style="199"/>
  </cols>
  <sheetData>
    <row r="2" spans="1:13" ht="12.75" x14ac:dyDescent="0.2">
      <c r="E2" s="493" t="s">
        <v>138</v>
      </c>
      <c r="F2" s="493"/>
      <c r="G2" s="493"/>
      <c r="H2" s="493"/>
      <c r="I2" s="493"/>
    </row>
    <row r="3" spans="1:13" ht="20.25" customHeight="1" x14ac:dyDescent="0.3"/>
    <row r="4" spans="1:13" ht="21" thickBot="1" x14ac:dyDescent="0.35"/>
    <row r="5" spans="1:13" ht="12.75" customHeight="1" x14ac:dyDescent="0.2">
      <c r="A5" s="494" t="s">
        <v>139</v>
      </c>
      <c r="B5" s="496" t="s">
        <v>140</v>
      </c>
      <c r="C5" s="496"/>
      <c r="D5" s="497"/>
      <c r="E5" s="498" t="s">
        <v>141</v>
      </c>
      <c r="F5" s="498"/>
      <c r="G5" s="499" t="s">
        <v>142</v>
      </c>
      <c r="H5" s="498" t="s">
        <v>143</v>
      </c>
      <c r="I5" s="498"/>
      <c r="J5" s="500"/>
      <c r="K5" s="498" t="s">
        <v>144</v>
      </c>
      <c r="L5" s="498"/>
      <c r="M5" s="498"/>
    </row>
    <row r="6" spans="1:13" ht="17.25" customHeight="1" x14ac:dyDescent="0.2">
      <c r="A6" s="495"/>
      <c r="B6" s="496"/>
      <c r="C6" s="496"/>
      <c r="D6" s="497"/>
      <c r="E6" s="498"/>
      <c r="F6" s="498"/>
      <c r="G6" s="499"/>
      <c r="H6" s="498"/>
      <c r="I6" s="498"/>
      <c r="J6" s="500"/>
      <c r="K6" s="498"/>
      <c r="L6" s="498"/>
      <c r="M6" s="498"/>
    </row>
    <row r="7" spans="1:13" x14ac:dyDescent="0.3">
      <c r="A7" s="495"/>
      <c r="B7" s="203"/>
      <c r="C7" s="203"/>
      <c r="D7" s="204"/>
      <c r="E7" s="205"/>
      <c r="F7" s="205"/>
      <c r="G7" s="206"/>
      <c r="H7" s="205"/>
      <c r="I7" s="205"/>
      <c r="J7" s="205"/>
    </row>
    <row r="8" spans="1:13" x14ac:dyDescent="0.3">
      <c r="A8" s="495"/>
      <c r="B8" s="203"/>
      <c r="C8" s="203"/>
      <c r="D8" s="204"/>
      <c r="E8" s="205"/>
      <c r="F8" s="205"/>
      <c r="G8" s="206"/>
      <c r="H8" s="205"/>
      <c r="I8" s="205"/>
      <c r="J8" s="205"/>
    </row>
    <row r="9" spans="1:13" x14ac:dyDescent="0.3">
      <c r="A9" s="495"/>
    </row>
    <row r="10" spans="1:13" ht="12.75" customHeight="1" x14ac:dyDescent="0.2">
      <c r="A10" s="495"/>
      <c r="B10" s="496" t="s">
        <v>145</v>
      </c>
      <c r="C10" s="496"/>
      <c r="D10" s="497"/>
      <c r="E10" s="498" t="s">
        <v>146</v>
      </c>
      <c r="F10" s="498"/>
      <c r="G10" s="499" t="s">
        <v>142</v>
      </c>
      <c r="H10" s="498" t="s">
        <v>147</v>
      </c>
      <c r="I10" s="498"/>
      <c r="J10" s="500"/>
      <c r="K10" s="498" t="s">
        <v>148</v>
      </c>
      <c r="L10" s="498"/>
    </row>
    <row r="11" spans="1:13" ht="18.75" customHeight="1" thickBot="1" x14ac:dyDescent="0.25">
      <c r="A11" s="207"/>
      <c r="B11" s="496"/>
      <c r="C11" s="496"/>
      <c r="D11" s="497"/>
      <c r="E11" s="498"/>
      <c r="F11" s="498"/>
      <c r="G11" s="499"/>
      <c r="H11" s="498"/>
      <c r="I11" s="498"/>
      <c r="J11" s="500"/>
      <c r="K11" s="498"/>
      <c r="L11" s="498"/>
    </row>
    <row r="12" spans="1:13" ht="21" thickBot="1" x14ac:dyDescent="0.35">
      <c r="A12" s="208"/>
      <c r="B12" s="209"/>
      <c r="C12" s="209"/>
      <c r="D12" s="210"/>
      <c r="E12" s="211"/>
      <c r="F12" s="211"/>
      <c r="G12" s="212"/>
      <c r="H12" s="211"/>
      <c r="I12" s="211"/>
      <c r="J12" s="211"/>
      <c r="K12" s="208"/>
      <c r="L12" s="208"/>
    </row>
    <row r="13" spans="1:13" x14ac:dyDescent="0.3">
      <c r="A13" s="213"/>
      <c r="B13" s="214"/>
      <c r="C13" s="214"/>
      <c r="D13" s="215"/>
      <c r="E13" s="216"/>
      <c r="F13" s="216"/>
      <c r="G13" s="217"/>
      <c r="H13" s="216"/>
      <c r="I13" s="216"/>
      <c r="J13" s="216"/>
      <c r="K13" s="213"/>
      <c r="L13" s="213"/>
    </row>
    <row r="14" spans="1:13" x14ac:dyDescent="0.3">
      <c r="A14" s="213"/>
      <c r="B14" s="214"/>
      <c r="C14" s="214"/>
      <c r="D14" s="215"/>
      <c r="E14" s="216"/>
      <c r="F14" s="216"/>
      <c r="G14" s="217"/>
      <c r="H14" s="216"/>
      <c r="I14" s="216"/>
      <c r="J14" s="216"/>
      <c r="K14" s="213"/>
      <c r="L14" s="213"/>
    </row>
    <row r="15" spans="1:13" ht="21" thickBot="1" x14ac:dyDescent="0.35"/>
    <row r="16" spans="1:13" ht="12.75" customHeight="1" x14ac:dyDescent="0.2">
      <c r="A16" s="494" t="s">
        <v>149</v>
      </c>
      <c r="B16" s="218" t="s">
        <v>150</v>
      </c>
      <c r="C16" s="218"/>
      <c r="D16" s="497"/>
      <c r="E16" s="498" t="s">
        <v>151</v>
      </c>
      <c r="F16" s="498"/>
      <c r="G16" s="499" t="s">
        <v>142</v>
      </c>
      <c r="H16" s="498" t="s">
        <v>152</v>
      </c>
      <c r="I16" s="498"/>
      <c r="J16" s="500"/>
      <c r="K16" s="498" t="s">
        <v>153</v>
      </c>
      <c r="L16" s="498"/>
      <c r="M16" s="498"/>
    </row>
    <row r="17" spans="1:13" ht="12.75" customHeight="1" x14ac:dyDescent="0.2">
      <c r="A17" s="495"/>
      <c r="B17" s="496" t="s">
        <v>154</v>
      </c>
      <c r="C17" s="496"/>
      <c r="D17" s="497"/>
      <c r="E17" s="498"/>
      <c r="F17" s="498"/>
      <c r="G17" s="499"/>
      <c r="H17" s="498"/>
      <c r="I17" s="498"/>
      <c r="J17" s="500"/>
      <c r="K17" s="498"/>
      <c r="L17" s="498"/>
      <c r="M17" s="498"/>
    </row>
    <row r="18" spans="1:13" x14ac:dyDescent="0.3">
      <c r="A18" s="495"/>
      <c r="B18" s="496"/>
      <c r="C18" s="496"/>
      <c r="E18" s="498"/>
      <c r="F18" s="498"/>
      <c r="H18" s="498"/>
      <c r="I18" s="498"/>
    </row>
    <row r="19" spans="1:13" x14ac:dyDescent="0.3">
      <c r="A19" s="495"/>
      <c r="B19" s="203"/>
      <c r="C19" s="203"/>
    </row>
    <row r="20" spans="1:13" x14ac:dyDescent="0.3">
      <c r="A20" s="495"/>
      <c r="B20" s="203"/>
      <c r="C20" s="203"/>
    </row>
    <row r="21" spans="1:13" x14ac:dyDescent="0.3">
      <c r="A21" s="495"/>
    </row>
    <row r="22" spans="1:13" ht="12.75" customHeight="1" x14ac:dyDescent="0.2">
      <c r="A22" s="495"/>
      <c r="B22" s="496" t="s">
        <v>155</v>
      </c>
      <c r="C22" s="496"/>
      <c r="D22" s="497"/>
      <c r="E22" s="498" t="s">
        <v>156</v>
      </c>
      <c r="F22" s="498"/>
      <c r="G22" s="499" t="s">
        <v>142</v>
      </c>
      <c r="H22" s="498" t="s">
        <v>157</v>
      </c>
      <c r="I22" s="498"/>
      <c r="J22" s="500"/>
      <c r="K22" s="498" t="s">
        <v>158</v>
      </c>
      <c r="L22" s="498"/>
      <c r="M22" s="498"/>
    </row>
    <row r="23" spans="1:13" ht="30" customHeight="1" thickBot="1" x14ac:dyDescent="0.25">
      <c r="A23" s="501"/>
      <c r="B23" s="496"/>
      <c r="C23" s="496"/>
      <c r="D23" s="497"/>
      <c r="E23" s="498"/>
      <c r="F23" s="498"/>
      <c r="G23" s="499"/>
      <c r="H23" s="498"/>
      <c r="I23" s="498"/>
      <c r="J23" s="500"/>
      <c r="K23" s="498"/>
      <c r="L23" s="498"/>
      <c r="M23" s="498"/>
    </row>
    <row r="24" spans="1:13" ht="22.5" customHeight="1" x14ac:dyDescent="0.2">
      <c r="A24" s="219"/>
      <c r="B24" s="219"/>
      <c r="C24" s="219"/>
      <c r="D24" s="204"/>
      <c r="E24" s="220"/>
      <c r="F24" s="220"/>
      <c r="G24" s="221"/>
      <c r="H24" s="220"/>
      <c r="I24" s="220"/>
      <c r="J24" s="205"/>
      <c r="K24" s="220"/>
      <c r="L24" s="220"/>
      <c r="M24" s="220"/>
    </row>
    <row r="25" spans="1:13" ht="21" thickBot="1" x14ac:dyDescent="0.35">
      <c r="A25" s="208"/>
      <c r="B25" s="209"/>
      <c r="C25" s="209"/>
      <c r="D25" s="210"/>
      <c r="E25" s="208"/>
      <c r="F25" s="208"/>
      <c r="G25" s="212"/>
      <c r="H25" s="208"/>
      <c r="I25" s="208"/>
      <c r="J25" s="208"/>
      <c r="K25" s="208"/>
      <c r="L25" s="208"/>
    </row>
    <row r="26" spans="1:13" x14ac:dyDescent="0.3">
      <c r="B26" s="203"/>
      <c r="C26" s="203"/>
    </row>
    <row r="27" spans="1:13" ht="21" thickBot="1" x14ac:dyDescent="0.35"/>
    <row r="28" spans="1:13" ht="12.75" customHeight="1" x14ac:dyDescent="0.2">
      <c r="A28" s="494" t="s">
        <v>159</v>
      </c>
      <c r="B28" s="496" t="s">
        <v>160</v>
      </c>
      <c r="C28" s="496"/>
      <c r="D28" s="497"/>
      <c r="E28" s="498" t="s">
        <v>161</v>
      </c>
      <c r="F28" s="498"/>
      <c r="G28" s="499" t="s">
        <v>142</v>
      </c>
      <c r="H28" s="498" t="s">
        <v>162</v>
      </c>
      <c r="I28" s="498"/>
    </row>
    <row r="29" spans="1:13" ht="12.75" customHeight="1" x14ac:dyDescent="0.2">
      <c r="A29" s="495"/>
      <c r="B29" s="496"/>
      <c r="C29" s="496"/>
      <c r="D29" s="497"/>
      <c r="E29" s="498"/>
      <c r="F29" s="498"/>
      <c r="G29" s="499"/>
      <c r="H29" s="498"/>
      <c r="I29" s="498"/>
    </row>
    <row r="30" spans="1:13" x14ac:dyDescent="0.3">
      <c r="A30" s="495"/>
      <c r="B30" s="203"/>
      <c r="C30" s="203"/>
      <c r="E30" s="205"/>
      <c r="F30" s="205"/>
      <c r="H30" s="205"/>
      <c r="I30" s="205"/>
    </row>
    <row r="31" spans="1:13" x14ac:dyDescent="0.3">
      <c r="A31" s="495"/>
    </row>
    <row r="32" spans="1:13" ht="12.75" customHeight="1" x14ac:dyDescent="0.2">
      <c r="A32" s="495"/>
      <c r="B32" s="496" t="s">
        <v>163</v>
      </c>
      <c r="C32" s="496"/>
      <c r="D32" s="497"/>
      <c r="E32" s="498" t="s">
        <v>164</v>
      </c>
      <c r="F32" s="498"/>
      <c r="G32" s="499" t="s">
        <v>165</v>
      </c>
      <c r="H32" s="498" t="s">
        <v>166</v>
      </c>
      <c r="I32" s="498"/>
    </row>
    <row r="33" spans="1:13" ht="28.5" customHeight="1" x14ac:dyDescent="0.2">
      <c r="A33" s="495"/>
      <c r="B33" s="496"/>
      <c r="C33" s="496"/>
      <c r="D33" s="497"/>
      <c r="E33" s="498"/>
      <c r="F33" s="498"/>
      <c r="G33" s="499"/>
      <c r="H33" s="498"/>
      <c r="I33" s="498"/>
    </row>
    <row r="34" spans="1:13" x14ac:dyDescent="0.3">
      <c r="A34" s="495"/>
      <c r="B34" s="203"/>
      <c r="C34" s="203"/>
      <c r="E34" s="205"/>
      <c r="F34" s="205"/>
      <c r="H34" s="205"/>
      <c r="I34" s="205"/>
    </row>
    <row r="35" spans="1:13" x14ac:dyDescent="0.3">
      <c r="A35" s="495"/>
      <c r="B35" s="203"/>
      <c r="C35" s="203"/>
      <c r="E35" s="205"/>
      <c r="F35" s="205"/>
      <c r="H35" s="205"/>
      <c r="I35" s="205"/>
    </row>
    <row r="36" spans="1:13" x14ac:dyDescent="0.3">
      <c r="A36" s="495"/>
    </row>
    <row r="37" spans="1:13" ht="12.75" customHeight="1" x14ac:dyDescent="0.2">
      <c r="A37" s="495"/>
      <c r="B37" s="496" t="s">
        <v>167</v>
      </c>
      <c r="C37" s="496"/>
      <c r="D37" s="497"/>
      <c r="E37" s="498" t="s">
        <v>168</v>
      </c>
      <c r="F37" s="498"/>
      <c r="G37" s="499" t="s">
        <v>142</v>
      </c>
      <c r="H37" s="498" t="s">
        <v>169</v>
      </c>
      <c r="I37" s="498"/>
      <c r="J37" s="500"/>
      <c r="K37" s="498" t="s">
        <v>170</v>
      </c>
      <c r="L37" s="498"/>
      <c r="M37" s="498"/>
    </row>
    <row r="38" spans="1:13" ht="12.75" customHeight="1" x14ac:dyDescent="0.2">
      <c r="A38" s="495"/>
      <c r="B38" s="496"/>
      <c r="C38" s="496"/>
      <c r="D38" s="497"/>
      <c r="E38" s="498"/>
      <c r="F38" s="498"/>
      <c r="G38" s="499"/>
      <c r="H38" s="498"/>
      <c r="I38" s="498"/>
      <c r="J38" s="500"/>
      <c r="K38" s="498"/>
      <c r="L38" s="498"/>
      <c r="M38" s="498"/>
    </row>
    <row r="39" spans="1:13" x14ac:dyDescent="0.3">
      <c r="A39" s="495"/>
      <c r="B39" s="203"/>
      <c r="C39" s="203"/>
      <c r="E39" s="205"/>
      <c r="F39" s="205"/>
      <c r="H39" s="205"/>
      <c r="I39" s="205"/>
    </row>
    <row r="40" spans="1:13" x14ac:dyDescent="0.3">
      <c r="A40" s="495"/>
      <c r="B40" s="203"/>
      <c r="C40" s="203"/>
      <c r="E40" s="205"/>
      <c r="F40" s="205"/>
      <c r="H40" s="205"/>
      <c r="I40" s="205"/>
    </row>
    <row r="41" spans="1:13" ht="13.5" customHeight="1" x14ac:dyDescent="0.3">
      <c r="A41" s="495"/>
    </row>
    <row r="42" spans="1:13" ht="12.75" customHeight="1" x14ac:dyDescent="0.2">
      <c r="A42" s="495"/>
      <c r="B42" s="496" t="s">
        <v>171</v>
      </c>
      <c r="C42" s="496"/>
      <c r="D42" s="497"/>
      <c r="E42" s="498" t="s">
        <v>172</v>
      </c>
      <c r="F42" s="498"/>
      <c r="G42" s="499" t="s">
        <v>142</v>
      </c>
      <c r="H42" s="498" t="s">
        <v>157</v>
      </c>
      <c r="I42" s="498"/>
      <c r="J42" s="500"/>
      <c r="K42" s="498" t="s">
        <v>170</v>
      </c>
      <c r="L42" s="498"/>
      <c r="M42" s="498"/>
    </row>
    <row r="43" spans="1:13" ht="27" customHeight="1" thickBot="1" x14ac:dyDescent="0.25">
      <c r="A43" s="501"/>
      <c r="B43" s="496"/>
      <c r="C43" s="496"/>
      <c r="D43" s="497"/>
      <c r="E43" s="498"/>
      <c r="F43" s="498"/>
      <c r="G43" s="499"/>
      <c r="H43" s="498"/>
      <c r="I43" s="498"/>
      <c r="J43" s="500"/>
      <c r="K43" s="498"/>
      <c r="L43" s="498"/>
      <c r="M43" s="498"/>
    </row>
  </sheetData>
  <mergeCells count="63">
    <mergeCell ref="M42:M43"/>
    <mergeCell ref="J37:J38"/>
    <mergeCell ref="K37:L38"/>
    <mergeCell ref="M37:M38"/>
    <mergeCell ref="B42:C43"/>
    <mergeCell ref="D42:D43"/>
    <mergeCell ref="E42:F43"/>
    <mergeCell ref="G42:G43"/>
    <mergeCell ref="H42:I43"/>
    <mergeCell ref="J42:J43"/>
    <mergeCell ref="K42:L43"/>
    <mergeCell ref="E32:F33"/>
    <mergeCell ref="G32:G33"/>
    <mergeCell ref="H32:I33"/>
    <mergeCell ref="B37:C38"/>
    <mergeCell ref="D37:D38"/>
    <mergeCell ref="E37:F38"/>
    <mergeCell ref="G37:G38"/>
    <mergeCell ref="H37:I38"/>
    <mergeCell ref="K22:L23"/>
    <mergeCell ref="M22:M23"/>
    <mergeCell ref="A28:A43"/>
    <mergeCell ref="B28:C29"/>
    <mergeCell ref="D28:D29"/>
    <mergeCell ref="E28:F29"/>
    <mergeCell ref="G28:G29"/>
    <mergeCell ref="H28:I29"/>
    <mergeCell ref="B32:C33"/>
    <mergeCell ref="D32:D33"/>
    <mergeCell ref="B22:C23"/>
    <mergeCell ref="D22:D23"/>
    <mergeCell ref="E22:F23"/>
    <mergeCell ref="G22:G23"/>
    <mergeCell ref="H22:I23"/>
    <mergeCell ref="A16:A23"/>
    <mergeCell ref="D16:D17"/>
    <mergeCell ref="E16:F17"/>
    <mergeCell ref="G16:G17"/>
    <mergeCell ref="H16:I17"/>
    <mergeCell ref="J16:J17"/>
    <mergeCell ref="J22:J23"/>
    <mergeCell ref="J5:J6"/>
    <mergeCell ref="K5:L6"/>
    <mergeCell ref="M5:M6"/>
    <mergeCell ref="B10:C11"/>
    <mergeCell ref="D10:D11"/>
    <mergeCell ref="E10:F11"/>
    <mergeCell ref="G10:G11"/>
    <mergeCell ref="H10:I11"/>
    <mergeCell ref="J10:J11"/>
    <mergeCell ref="K10:L11"/>
    <mergeCell ref="K16:L17"/>
    <mergeCell ref="M16:M17"/>
    <mergeCell ref="B17:C18"/>
    <mergeCell ref="E18:F18"/>
    <mergeCell ref="H18:I18"/>
    <mergeCell ref="E2:I2"/>
    <mergeCell ref="A5:A10"/>
    <mergeCell ref="B5:C6"/>
    <mergeCell ref="D5:D6"/>
    <mergeCell ref="E5:F6"/>
    <mergeCell ref="G5:G6"/>
    <mergeCell ref="H5:I6"/>
  </mergeCells>
  <pageMargins left="0.17" right="0.17" top="0.44" bottom="1" header="0" footer="0"/>
  <pageSetup scale="85"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2:K134"/>
  <sheetViews>
    <sheetView topLeftCell="A49" zoomScale="70" zoomScaleNormal="70" workbookViewId="0">
      <selection activeCell="D23" sqref="D23"/>
    </sheetView>
  </sheetViews>
  <sheetFormatPr baseColWidth="10" defaultRowHeight="15" x14ac:dyDescent="0.2"/>
  <cols>
    <col min="1" max="1" width="11.42578125" style="223"/>
    <col min="2" max="2" width="42.5703125" style="223" customWidth="1"/>
    <col min="3" max="3" width="44.42578125" style="223" bestFit="1" customWidth="1"/>
    <col min="4" max="4" width="19.140625" style="223" customWidth="1"/>
    <col min="5" max="5" width="17.28515625" style="223" bestFit="1" customWidth="1"/>
    <col min="6" max="6" width="15.42578125" style="223" bestFit="1" customWidth="1"/>
    <col min="7" max="7" width="11.42578125" style="223"/>
    <col min="8" max="8" width="37.5703125" style="223" bestFit="1" customWidth="1"/>
    <col min="9" max="9" width="17" style="223" customWidth="1"/>
    <col min="10" max="16384" width="11.42578125" style="223"/>
  </cols>
  <sheetData>
    <row r="2" spans="1:10" ht="18" x14ac:dyDescent="0.25">
      <c r="A2" s="222"/>
    </row>
    <row r="3" spans="1:10" ht="15.75" thickBot="1" x14ac:dyDescent="0.25"/>
    <row r="4" spans="1:10" ht="15.75" customHeight="1" x14ac:dyDescent="0.2">
      <c r="B4" s="509" t="s">
        <v>173</v>
      </c>
      <c r="C4" s="510"/>
      <c r="D4" s="510"/>
      <c r="E4" s="510"/>
      <c r="F4" s="510"/>
      <c r="G4" s="510"/>
      <c r="H4" s="510"/>
      <c r="I4" s="510"/>
      <c r="J4" s="511"/>
    </row>
    <row r="5" spans="1:10" ht="15" customHeight="1" x14ac:dyDescent="0.2">
      <c r="B5" s="512"/>
      <c r="C5" s="513"/>
      <c r="D5" s="513"/>
      <c r="E5" s="513"/>
      <c r="F5" s="513"/>
      <c r="G5" s="513"/>
      <c r="H5" s="513"/>
      <c r="I5" s="513"/>
      <c r="J5" s="514"/>
    </row>
    <row r="6" spans="1:10" ht="15" customHeight="1" x14ac:dyDescent="0.2">
      <c r="B6" s="512"/>
      <c r="C6" s="513"/>
      <c r="D6" s="513"/>
      <c r="E6" s="513"/>
      <c r="F6" s="513"/>
      <c r="G6" s="513"/>
      <c r="H6" s="513"/>
      <c r="I6" s="513"/>
      <c r="J6" s="514"/>
    </row>
    <row r="7" spans="1:10" x14ac:dyDescent="0.2">
      <c r="B7" s="512"/>
      <c r="C7" s="513"/>
      <c r="D7" s="513"/>
      <c r="E7" s="513"/>
      <c r="F7" s="513"/>
      <c r="G7" s="513"/>
      <c r="H7" s="513"/>
      <c r="I7" s="513"/>
      <c r="J7" s="514"/>
    </row>
    <row r="8" spans="1:10" x14ac:dyDescent="0.2">
      <c r="B8" s="224"/>
      <c r="C8" s="225"/>
      <c r="D8" s="225"/>
      <c r="E8" s="225"/>
      <c r="F8" s="225"/>
      <c r="G8" s="225"/>
      <c r="H8" s="225"/>
      <c r="I8" s="225"/>
      <c r="J8" s="226"/>
    </row>
    <row r="9" spans="1:10" ht="15.75" customHeight="1" x14ac:dyDescent="0.2">
      <c r="B9" s="512" t="s">
        <v>174</v>
      </c>
      <c r="C9" s="513"/>
      <c r="D9" s="513"/>
      <c r="E9" s="513"/>
      <c r="F9" s="513"/>
      <c r="G9" s="513"/>
      <c r="H9" s="513"/>
      <c r="I9" s="513"/>
      <c r="J9" s="514"/>
    </row>
    <row r="10" spans="1:10" x14ac:dyDescent="0.2">
      <c r="B10" s="512"/>
      <c r="C10" s="513"/>
      <c r="D10" s="513"/>
      <c r="E10" s="513"/>
      <c r="F10" s="513"/>
      <c r="G10" s="513"/>
      <c r="H10" s="513"/>
      <c r="I10" s="513"/>
      <c r="J10" s="514"/>
    </row>
    <row r="11" spans="1:10" x14ac:dyDescent="0.2">
      <c r="B11" s="224"/>
      <c r="C11" s="225"/>
      <c r="D11" s="225"/>
      <c r="E11" s="225"/>
      <c r="F11" s="225"/>
      <c r="G11" s="225"/>
      <c r="H11" s="225"/>
      <c r="I11" s="225"/>
      <c r="J11" s="226"/>
    </row>
    <row r="12" spans="1:10" ht="16.5" thickBot="1" x14ac:dyDescent="0.25">
      <c r="B12" s="515" t="s">
        <v>175</v>
      </c>
      <c r="C12" s="516"/>
      <c r="D12" s="516"/>
      <c r="E12" s="516"/>
      <c r="F12" s="516"/>
      <c r="G12" s="516"/>
      <c r="H12" s="516"/>
      <c r="I12" s="516"/>
      <c r="J12" s="517"/>
    </row>
    <row r="14" spans="1:10" ht="15.75" thickBot="1" x14ac:dyDescent="0.25"/>
    <row r="15" spans="1:10" ht="15.75" x14ac:dyDescent="0.25">
      <c r="B15" s="227" t="s">
        <v>277</v>
      </c>
      <c r="C15" s="228"/>
      <c r="D15" s="228"/>
      <c r="E15" s="228"/>
      <c r="F15" s="228"/>
      <c r="G15" s="228"/>
      <c r="H15" s="228"/>
      <c r="I15" s="228"/>
      <c r="J15" s="229"/>
    </row>
    <row r="16" spans="1:10" ht="15.75" x14ac:dyDescent="0.2">
      <c r="B16" s="230" t="s">
        <v>176</v>
      </c>
      <c r="C16" s="231"/>
      <c r="D16" s="231"/>
      <c r="E16" s="231"/>
      <c r="F16" s="231"/>
      <c r="G16" s="231"/>
      <c r="H16" s="231"/>
      <c r="I16" s="231"/>
      <c r="J16" s="232"/>
    </row>
    <row r="17" spans="2:10" ht="15.75" x14ac:dyDescent="0.2">
      <c r="B17" s="230" t="s">
        <v>177</v>
      </c>
      <c r="C17" s="231"/>
      <c r="D17" s="231"/>
      <c r="E17" s="231"/>
      <c r="F17" s="231"/>
      <c r="G17" s="231"/>
      <c r="H17" s="231"/>
      <c r="I17" s="231"/>
      <c r="J17" s="232"/>
    </row>
    <row r="18" spans="2:10" ht="16.5" thickBot="1" x14ac:dyDescent="0.25">
      <c r="B18" s="233" t="s">
        <v>322</v>
      </c>
      <c r="C18" s="234"/>
      <c r="D18" s="234"/>
      <c r="E18" s="234"/>
      <c r="F18" s="234"/>
      <c r="G18" s="234"/>
      <c r="H18" s="234"/>
      <c r="I18" s="234"/>
      <c r="J18" s="235"/>
    </row>
    <row r="19" spans="2:10" ht="15.75" x14ac:dyDescent="0.2">
      <c r="B19" s="236"/>
    </row>
    <row r="20" spans="2:10" ht="15.75" x14ac:dyDescent="0.2">
      <c r="B20" s="236"/>
    </row>
    <row r="21" spans="2:10" ht="15.75" x14ac:dyDescent="0.25">
      <c r="B21" s="421" t="s">
        <v>178</v>
      </c>
      <c r="C21" s="422">
        <v>80000</v>
      </c>
      <c r="D21" s="223" t="s">
        <v>179</v>
      </c>
    </row>
    <row r="22" spans="2:10" ht="15.75" x14ac:dyDescent="0.25">
      <c r="B22" s="421" t="s">
        <v>180</v>
      </c>
      <c r="C22" s="423">
        <v>50</v>
      </c>
      <c r="E22" s="240"/>
    </row>
    <row r="23" spans="2:10" ht="15.75" x14ac:dyDescent="0.25">
      <c r="B23" s="421" t="s">
        <v>181</v>
      </c>
      <c r="C23" s="423">
        <v>30</v>
      </c>
      <c r="E23" s="241"/>
    </row>
    <row r="24" spans="2:10" ht="15.75" x14ac:dyDescent="0.25">
      <c r="B24" s="421" t="s">
        <v>182</v>
      </c>
      <c r="C24" s="423">
        <f>450000+300000</f>
        <v>750000</v>
      </c>
    </row>
    <row r="26" spans="2:10" ht="15.75" x14ac:dyDescent="0.25">
      <c r="B26" s="421" t="s">
        <v>183</v>
      </c>
      <c r="C26" s="243">
        <f>C22-C23</f>
        <v>20</v>
      </c>
    </row>
    <row r="29" spans="2:10" ht="18" x14ac:dyDescent="0.25">
      <c r="B29" s="242" t="s">
        <v>184</v>
      </c>
    </row>
    <row r="30" spans="2:10" x14ac:dyDescent="0.2">
      <c r="H30" s="317" t="s">
        <v>127</v>
      </c>
      <c r="I30" s="243"/>
    </row>
    <row r="31" spans="2:10" ht="15.75" x14ac:dyDescent="0.25">
      <c r="B31" s="237" t="s">
        <v>185</v>
      </c>
      <c r="C31" s="244">
        <f>C26/C22</f>
        <v>0.4</v>
      </c>
      <c r="E31" s="237" t="s">
        <v>186</v>
      </c>
      <c r="F31" s="238">
        <f>C24/C26</f>
        <v>37500</v>
      </c>
      <c r="G31" s="223" t="s">
        <v>179</v>
      </c>
      <c r="H31" s="318" t="s">
        <v>187</v>
      </c>
      <c r="I31" s="243"/>
    </row>
    <row r="32" spans="2:10" ht="18" x14ac:dyDescent="0.4">
      <c r="B32" s="237" t="s">
        <v>188</v>
      </c>
      <c r="C32" s="245">
        <f>C24/C31</f>
        <v>1875000</v>
      </c>
      <c r="E32" s="237"/>
      <c r="F32" s="238"/>
      <c r="H32" s="319" t="s">
        <v>189</v>
      </c>
      <c r="I32" s="246"/>
      <c r="J32" s="320"/>
    </row>
    <row r="33" spans="2:9" ht="15.75" x14ac:dyDescent="0.25">
      <c r="E33" s="237"/>
      <c r="F33" s="238"/>
      <c r="H33" s="318" t="s">
        <v>190</v>
      </c>
      <c r="I33" s="243"/>
    </row>
    <row r="34" spans="2:9" ht="18" x14ac:dyDescent="0.25">
      <c r="B34" s="242" t="s">
        <v>191</v>
      </c>
      <c r="H34" s="317" t="s">
        <v>192</v>
      </c>
      <c r="I34" s="243"/>
    </row>
    <row r="35" spans="2:9" ht="18" x14ac:dyDescent="0.25">
      <c r="B35" s="242"/>
      <c r="H35" s="247"/>
      <c r="I35" s="248"/>
    </row>
    <row r="36" spans="2:9" ht="18" x14ac:dyDescent="0.25">
      <c r="B36" s="242" t="s">
        <v>193</v>
      </c>
      <c r="H36" s="247"/>
      <c r="I36" s="248"/>
    </row>
    <row r="38" spans="2:9" ht="15.75" x14ac:dyDescent="0.25">
      <c r="B38" s="237" t="s">
        <v>194</v>
      </c>
      <c r="C38" s="238">
        <f>(C24+50000)/C26</f>
        <v>40000</v>
      </c>
      <c r="D38" s="223" t="s">
        <v>179</v>
      </c>
      <c r="H38" s="321" t="s">
        <v>127</v>
      </c>
      <c r="I38" s="243"/>
    </row>
    <row r="39" spans="2:9" x14ac:dyDescent="0.2">
      <c r="H39" s="322" t="s">
        <v>187</v>
      </c>
      <c r="I39" s="243"/>
    </row>
    <row r="40" spans="2:9" ht="18" x14ac:dyDescent="0.25">
      <c r="B40" s="242" t="s">
        <v>195</v>
      </c>
      <c r="H40" s="323" t="s">
        <v>189</v>
      </c>
      <c r="I40" s="246"/>
    </row>
    <row r="41" spans="2:9" ht="18" x14ac:dyDescent="0.25">
      <c r="B41" s="242"/>
      <c r="H41" s="322" t="s">
        <v>190</v>
      </c>
      <c r="I41" s="243"/>
    </row>
    <row r="42" spans="2:9" ht="18" x14ac:dyDescent="0.25">
      <c r="B42" s="242"/>
      <c r="H42" s="324" t="s">
        <v>192</v>
      </c>
      <c r="I42" s="246"/>
    </row>
    <row r="43" spans="2:9" ht="18" x14ac:dyDescent="0.25">
      <c r="B43" s="242"/>
    </row>
    <row r="45" spans="2:9" ht="15.75" x14ac:dyDescent="0.25">
      <c r="C45" s="506" t="s">
        <v>196</v>
      </c>
      <c r="D45" s="506"/>
      <c r="E45" s="506"/>
    </row>
    <row r="46" spans="2:9" ht="48" customHeight="1" x14ac:dyDescent="0.35">
      <c r="C46" s="507" t="s">
        <v>197</v>
      </c>
      <c r="D46" s="507"/>
      <c r="E46" s="507"/>
      <c r="F46" s="249"/>
    </row>
    <row r="47" spans="2:9" x14ac:dyDescent="0.2">
      <c r="C47" s="508" t="s">
        <v>321</v>
      </c>
      <c r="D47" s="508"/>
      <c r="E47" s="508"/>
    </row>
    <row r="48" spans="2:9" ht="15.75" x14ac:dyDescent="0.2">
      <c r="C48" s="504" t="s">
        <v>198</v>
      </c>
      <c r="D48" s="504"/>
      <c r="E48" s="504"/>
    </row>
    <row r="49" spans="2:6" ht="15.75" x14ac:dyDescent="0.25">
      <c r="B49" s="250"/>
      <c r="D49" s="251"/>
      <c r="F49" s="252" t="s">
        <v>199</v>
      </c>
    </row>
    <row r="50" spans="2:6" ht="15.75" x14ac:dyDescent="0.25">
      <c r="B50" s="250"/>
      <c r="C50" s="253" t="s">
        <v>178</v>
      </c>
      <c r="D50" s="251"/>
      <c r="E50" s="254">
        <f>C21*C22</f>
        <v>4000000</v>
      </c>
      <c r="F50" s="252">
        <v>100</v>
      </c>
    </row>
    <row r="51" spans="2:6" ht="15.75" x14ac:dyDescent="0.25">
      <c r="B51" s="255" t="s">
        <v>200</v>
      </c>
      <c r="C51" s="253" t="s">
        <v>201</v>
      </c>
      <c r="D51" s="251"/>
      <c r="E51" s="256">
        <f>C92</f>
        <v>0</v>
      </c>
      <c r="F51" s="257">
        <f>E51/$E$50*100</f>
        <v>0</v>
      </c>
    </row>
    <row r="52" spans="2:6" ht="15.75" x14ac:dyDescent="0.25">
      <c r="B52" s="255" t="s">
        <v>202</v>
      </c>
      <c r="C52" s="237" t="s">
        <v>203</v>
      </c>
      <c r="D52" s="258"/>
      <c r="E52" s="259">
        <f>E50-E51</f>
        <v>4000000</v>
      </c>
      <c r="F52" s="257">
        <f>E52/$E$50*100</f>
        <v>100</v>
      </c>
    </row>
    <row r="53" spans="2:6" ht="15.75" x14ac:dyDescent="0.25">
      <c r="B53" s="255" t="s">
        <v>200</v>
      </c>
      <c r="C53" s="253" t="s">
        <v>204</v>
      </c>
      <c r="E53" s="254">
        <f>D54+D55</f>
        <v>1100000</v>
      </c>
      <c r="F53" s="257">
        <f>E53/$E$50*100</f>
        <v>27.500000000000004</v>
      </c>
    </row>
    <row r="54" spans="2:6" ht="15.75" x14ac:dyDescent="0.25">
      <c r="B54" s="250"/>
      <c r="C54" s="260" t="s">
        <v>205</v>
      </c>
      <c r="D54" s="261">
        <f>10*80000</f>
        <v>800000</v>
      </c>
      <c r="F54" s="257"/>
    </row>
    <row r="55" spans="2:6" ht="15.75" x14ac:dyDescent="0.25">
      <c r="B55" s="250"/>
      <c r="C55" s="260" t="s">
        <v>206</v>
      </c>
      <c r="D55" s="254">
        <v>300000</v>
      </c>
      <c r="E55" s="262"/>
      <c r="F55" s="257"/>
    </row>
    <row r="56" spans="2:6" ht="15.75" x14ac:dyDescent="0.25">
      <c r="B56" s="255" t="s">
        <v>202</v>
      </c>
      <c r="C56" s="263" t="s">
        <v>207</v>
      </c>
      <c r="D56" s="264"/>
      <c r="E56" s="265">
        <f>E52-E53</f>
        <v>2900000</v>
      </c>
      <c r="F56" s="257">
        <f>E56/$E$50*100</f>
        <v>72.5</v>
      </c>
    </row>
    <row r="57" spans="2:6" x14ac:dyDescent="0.2">
      <c r="B57" s="250"/>
      <c r="F57" s="266"/>
    </row>
    <row r="58" spans="2:6" x14ac:dyDescent="0.2">
      <c r="B58" s="250"/>
    </row>
    <row r="59" spans="2:6" ht="15.75" thickBot="1" x14ac:dyDescent="0.25">
      <c r="C59" s="503"/>
      <c r="D59" s="503"/>
    </row>
    <row r="60" spans="2:6" x14ac:dyDescent="0.2">
      <c r="C60" s="505" t="s">
        <v>34</v>
      </c>
      <c r="D60" s="505"/>
    </row>
    <row r="61" spans="2:6" ht="15.75" thickBot="1" x14ac:dyDescent="0.25">
      <c r="C61" s="503"/>
      <c r="D61" s="503"/>
    </row>
    <row r="62" spans="2:6" x14ac:dyDescent="0.2">
      <c r="C62" s="505" t="s">
        <v>39</v>
      </c>
      <c r="D62" s="505"/>
    </row>
    <row r="63" spans="2:6" ht="15.75" thickBot="1" x14ac:dyDescent="0.25">
      <c r="C63" s="503"/>
      <c r="D63" s="503"/>
    </row>
    <row r="64" spans="2:6" x14ac:dyDescent="0.2">
      <c r="C64" s="505" t="s">
        <v>46</v>
      </c>
      <c r="D64" s="505"/>
    </row>
    <row r="66" spans="1:9" x14ac:dyDescent="0.2">
      <c r="B66" s="262"/>
      <c r="C66" s="262"/>
      <c r="D66" s="262"/>
      <c r="E66" s="262"/>
      <c r="F66" s="262"/>
      <c r="G66" s="262"/>
      <c r="H66" s="262"/>
      <c r="I66" s="262"/>
    </row>
    <row r="67" spans="1:9" x14ac:dyDescent="0.2">
      <c r="B67" s="267" t="s">
        <v>208</v>
      </c>
    </row>
    <row r="69" spans="1:9" ht="15.75" x14ac:dyDescent="0.25">
      <c r="B69" s="267" t="s">
        <v>209</v>
      </c>
    </row>
    <row r="71" spans="1:9" ht="15.75" x14ac:dyDescent="0.25">
      <c r="B71" s="237" t="s">
        <v>278</v>
      </c>
      <c r="C71" s="325" t="s">
        <v>210</v>
      </c>
    </row>
    <row r="72" spans="1:9" ht="15.75" x14ac:dyDescent="0.25">
      <c r="A72" s="255" t="s">
        <v>211</v>
      </c>
      <c r="B72" s="223" t="s">
        <v>181</v>
      </c>
      <c r="C72" s="239">
        <f>20</f>
        <v>20</v>
      </c>
      <c r="E72" s="239"/>
    </row>
    <row r="73" spans="1:9" ht="15.75" x14ac:dyDescent="0.25">
      <c r="A73" s="255" t="s">
        <v>211</v>
      </c>
      <c r="B73" s="223" t="s">
        <v>212</v>
      </c>
      <c r="C73" s="268">
        <f>450000/90000</f>
        <v>5</v>
      </c>
    </row>
    <row r="74" spans="1:9" ht="15.75" x14ac:dyDescent="0.25">
      <c r="A74" s="255" t="s">
        <v>202</v>
      </c>
      <c r="B74" s="237" t="s">
        <v>279</v>
      </c>
      <c r="C74" s="269">
        <f>C72+C73</f>
        <v>25</v>
      </c>
    </row>
    <row r="75" spans="1:9" ht="15.75" x14ac:dyDescent="0.25">
      <c r="A75" s="255"/>
      <c r="C75" s="239"/>
    </row>
    <row r="76" spans="1:9" ht="15.75" x14ac:dyDescent="0.25">
      <c r="A76" s="255"/>
      <c r="C76" s="239"/>
    </row>
    <row r="77" spans="1:9" ht="15.75" x14ac:dyDescent="0.25">
      <c r="A77" s="255"/>
      <c r="B77" s="223" t="s">
        <v>213</v>
      </c>
      <c r="C77" s="239"/>
    </row>
    <row r="78" spans="1:9" ht="15.75" x14ac:dyDescent="0.25">
      <c r="A78" s="255"/>
      <c r="C78" s="239"/>
    </row>
    <row r="79" spans="1:9" ht="15.75" x14ac:dyDescent="0.25">
      <c r="A79" s="255"/>
      <c r="B79" s="223" t="s">
        <v>214</v>
      </c>
      <c r="C79" s="270">
        <v>5000</v>
      </c>
    </row>
    <row r="80" spans="1:9" ht="15.75" x14ac:dyDescent="0.25">
      <c r="A80" s="255" t="s">
        <v>215</v>
      </c>
      <c r="B80" s="262" t="s">
        <v>216</v>
      </c>
      <c r="C80" s="271">
        <v>85000</v>
      </c>
    </row>
    <row r="81" spans="1:11" ht="15.75" x14ac:dyDescent="0.25">
      <c r="A81" s="255" t="s">
        <v>217</v>
      </c>
      <c r="B81" s="237" t="s">
        <v>218</v>
      </c>
      <c r="C81" s="272">
        <f>C79+C80</f>
        <v>90000</v>
      </c>
    </row>
    <row r="82" spans="1:11" ht="15.75" x14ac:dyDescent="0.25">
      <c r="A82" s="255" t="s">
        <v>219</v>
      </c>
      <c r="B82" s="262" t="s">
        <v>127</v>
      </c>
      <c r="C82" s="271">
        <v>80000</v>
      </c>
    </row>
    <row r="83" spans="1:11" ht="15.75" x14ac:dyDescent="0.25">
      <c r="A83" s="255"/>
      <c r="B83" s="237" t="s">
        <v>220</v>
      </c>
      <c r="C83" s="272">
        <f>C81-C82</f>
        <v>10000</v>
      </c>
    </row>
    <row r="84" spans="1:11" ht="15.75" x14ac:dyDescent="0.25">
      <c r="A84" s="255"/>
      <c r="C84" s="239"/>
    </row>
    <row r="85" spans="1:11" ht="15.75" x14ac:dyDescent="0.25">
      <c r="A85" s="255"/>
      <c r="C85" s="239"/>
    </row>
    <row r="86" spans="1:11" ht="15.75" x14ac:dyDescent="0.25">
      <c r="A86" s="255"/>
      <c r="B86" s="237" t="s">
        <v>221</v>
      </c>
      <c r="C86" s="239"/>
    </row>
    <row r="87" spans="1:11" ht="15.75" x14ac:dyDescent="0.25">
      <c r="C87" s="239"/>
    </row>
    <row r="88" spans="1:11" ht="15.75" x14ac:dyDescent="0.25">
      <c r="B88" s="326" t="s">
        <v>222</v>
      </c>
      <c r="C88" s="273"/>
      <c r="D88" s="239"/>
    </row>
    <row r="89" spans="1:11" ht="30.75" x14ac:dyDescent="0.25">
      <c r="A89" s="255" t="s">
        <v>211</v>
      </c>
      <c r="B89" s="327" t="s">
        <v>223</v>
      </c>
      <c r="C89" s="274"/>
    </row>
    <row r="90" spans="1:11" ht="15.75" x14ac:dyDescent="0.2">
      <c r="A90" s="255" t="s">
        <v>202</v>
      </c>
      <c r="B90" s="328" t="s">
        <v>224</v>
      </c>
      <c r="C90" s="241"/>
    </row>
    <row r="91" spans="1:11" ht="15.75" x14ac:dyDescent="0.2">
      <c r="A91" s="255" t="s">
        <v>200</v>
      </c>
      <c r="B91" s="326" t="s">
        <v>225</v>
      </c>
      <c r="C91" s="276"/>
    </row>
    <row r="92" spans="1:11" ht="15.75" x14ac:dyDescent="0.25">
      <c r="A92" s="255" t="s">
        <v>202</v>
      </c>
      <c r="B92" s="329" t="s">
        <v>226</v>
      </c>
      <c r="C92" s="277"/>
    </row>
    <row r="95" spans="1:11" x14ac:dyDescent="0.2">
      <c r="A95" s="262"/>
      <c r="B95" s="262"/>
      <c r="C95" s="262"/>
      <c r="D95" s="262"/>
      <c r="E95" s="262"/>
      <c r="F95" s="262"/>
      <c r="G95" s="262"/>
      <c r="H95" s="262"/>
      <c r="I95" s="262"/>
      <c r="J95" s="262"/>
      <c r="K95" s="262"/>
    </row>
    <row r="96" spans="1:11" ht="15.75" x14ac:dyDescent="0.25">
      <c r="B96" s="237" t="s">
        <v>227</v>
      </c>
    </row>
    <row r="99" spans="2:8" ht="15.75" x14ac:dyDescent="0.25">
      <c r="C99" s="506" t="str">
        <f>C45</f>
        <v>Marvella S.A.</v>
      </c>
      <c r="D99" s="506"/>
      <c r="E99" s="506"/>
    </row>
    <row r="100" spans="2:8" ht="48.75" customHeight="1" x14ac:dyDescent="0.35">
      <c r="C100" s="507" t="s">
        <v>228</v>
      </c>
      <c r="D100" s="507"/>
      <c r="E100" s="507"/>
      <c r="F100" s="249"/>
    </row>
    <row r="101" spans="2:8" x14ac:dyDescent="0.2">
      <c r="C101" s="508" t="str">
        <f>C47</f>
        <v>Del 1 de enero al 22 de JUNIO de 2022.</v>
      </c>
      <c r="D101" s="508"/>
      <c r="E101" s="508"/>
    </row>
    <row r="102" spans="2:8" ht="15.75" x14ac:dyDescent="0.2">
      <c r="C102" s="504" t="s">
        <v>198</v>
      </c>
      <c r="D102" s="504"/>
      <c r="E102" s="504"/>
    </row>
    <row r="103" spans="2:8" ht="15.75" x14ac:dyDescent="0.25">
      <c r="B103" s="250"/>
      <c r="D103" s="251"/>
      <c r="F103" s="252" t="s">
        <v>199</v>
      </c>
    </row>
    <row r="104" spans="2:8" ht="15.75" x14ac:dyDescent="0.25">
      <c r="B104" s="250"/>
      <c r="C104" s="253" t="s">
        <v>178</v>
      </c>
      <c r="D104" s="251"/>
      <c r="E104" s="254">
        <f>C21*C22</f>
        <v>4000000</v>
      </c>
      <c r="F104" s="252">
        <v>100</v>
      </c>
    </row>
    <row r="105" spans="2:8" ht="15.75" x14ac:dyDescent="0.25">
      <c r="B105" s="255" t="s">
        <v>200</v>
      </c>
      <c r="C105" s="275" t="s">
        <v>229</v>
      </c>
      <c r="D105" s="251"/>
      <c r="E105" s="278">
        <f>C134</f>
        <v>0</v>
      </c>
      <c r="F105" s="279">
        <f>E105/$E$104*100</f>
        <v>0</v>
      </c>
    </row>
    <row r="106" spans="2:8" ht="15.75" x14ac:dyDescent="0.25">
      <c r="B106" s="255" t="s">
        <v>202</v>
      </c>
      <c r="C106" s="237" t="s">
        <v>230</v>
      </c>
      <c r="D106" s="258"/>
      <c r="E106" s="259">
        <f>E104-E105</f>
        <v>4000000</v>
      </c>
      <c r="F106" s="279"/>
    </row>
    <row r="107" spans="2:8" ht="15.75" x14ac:dyDescent="0.25">
      <c r="B107" s="255" t="s">
        <v>200</v>
      </c>
      <c r="C107" s="253" t="s">
        <v>231</v>
      </c>
      <c r="E107" s="256">
        <f>C21*10</f>
        <v>800000</v>
      </c>
      <c r="F107" s="279">
        <f t="shared" ref="F107:F112" si="0">E107/$E$104*100</f>
        <v>20</v>
      </c>
    </row>
    <row r="108" spans="2:8" ht="15.75" x14ac:dyDescent="0.25">
      <c r="B108" s="255"/>
      <c r="C108" s="237" t="s">
        <v>232</v>
      </c>
      <c r="E108" s="259">
        <f>E106-E107</f>
        <v>3200000</v>
      </c>
      <c r="F108" s="279">
        <f t="shared" si="0"/>
        <v>80</v>
      </c>
    </row>
    <row r="109" spans="2:8" ht="15.75" x14ac:dyDescent="0.25">
      <c r="B109" s="255" t="s">
        <v>200</v>
      </c>
      <c r="C109" s="253" t="s">
        <v>233</v>
      </c>
      <c r="D109" s="261"/>
      <c r="E109" s="280">
        <f>D110+D111</f>
        <v>750000</v>
      </c>
      <c r="F109" s="257">
        <f t="shared" si="0"/>
        <v>18.75</v>
      </c>
      <c r="H109" s="281"/>
    </row>
    <row r="110" spans="2:8" ht="15.75" x14ac:dyDescent="0.25">
      <c r="B110" s="250"/>
      <c r="C110" s="253" t="s">
        <v>234</v>
      </c>
      <c r="D110" s="254">
        <f>450000</f>
        <v>450000</v>
      </c>
      <c r="E110" s="247"/>
      <c r="F110" s="257"/>
    </row>
    <row r="111" spans="2:8" ht="15.75" x14ac:dyDescent="0.25">
      <c r="B111" s="250"/>
      <c r="C111" s="253" t="s">
        <v>235</v>
      </c>
      <c r="D111" s="254">
        <f>300000</f>
        <v>300000</v>
      </c>
      <c r="E111" s="262"/>
      <c r="F111" s="257"/>
    </row>
    <row r="112" spans="2:8" ht="15.75" x14ac:dyDescent="0.25">
      <c r="B112" s="255" t="s">
        <v>202</v>
      </c>
      <c r="C112" s="263" t="s">
        <v>207</v>
      </c>
      <c r="D112" s="264"/>
      <c r="E112" s="265">
        <f>E108-E109</f>
        <v>2450000</v>
      </c>
      <c r="F112" s="257">
        <f t="shared" si="0"/>
        <v>61.250000000000007</v>
      </c>
    </row>
    <row r="113" spans="2:8" x14ac:dyDescent="0.2">
      <c r="B113" s="250"/>
      <c r="F113" s="266"/>
    </row>
    <row r="114" spans="2:8" x14ac:dyDescent="0.2">
      <c r="B114" s="250"/>
    </row>
    <row r="115" spans="2:8" ht="15.75" thickBot="1" x14ac:dyDescent="0.25">
      <c r="C115" s="503"/>
      <c r="D115" s="503"/>
    </row>
    <row r="116" spans="2:8" x14ac:dyDescent="0.2">
      <c r="C116" s="502" t="s">
        <v>34</v>
      </c>
      <c r="D116" s="502"/>
    </row>
    <row r="117" spans="2:8" ht="15.75" thickBot="1" x14ac:dyDescent="0.25">
      <c r="C117" s="503"/>
      <c r="D117" s="503"/>
    </row>
    <row r="118" spans="2:8" x14ac:dyDescent="0.2">
      <c r="C118" s="502" t="s">
        <v>39</v>
      </c>
      <c r="D118" s="502"/>
    </row>
    <row r="119" spans="2:8" ht="15.75" thickBot="1" x14ac:dyDescent="0.25">
      <c r="C119" s="503"/>
      <c r="D119" s="503"/>
    </row>
    <row r="120" spans="2:8" x14ac:dyDescent="0.2">
      <c r="C120" s="502" t="s">
        <v>46</v>
      </c>
      <c r="D120" s="502"/>
    </row>
    <row r="122" spans="2:8" x14ac:dyDescent="0.2">
      <c r="B122" s="262"/>
      <c r="C122" s="262"/>
      <c r="D122" s="262"/>
      <c r="E122" s="262"/>
      <c r="F122" s="262"/>
      <c r="G122" s="262"/>
      <c r="H122" s="262"/>
    </row>
    <row r="123" spans="2:8" x14ac:dyDescent="0.2">
      <c r="B123" s="223" t="s">
        <v>236</v>
      </c>
    </row>
    <row r="125" spans="2:8" x14ac:dyDescent="0.2">
      <c r="B125" s="223" t="s">
        <v>237</v>
      </c>
    </row>
    <row r="126" spans="2:8" x14ac:dyDescent="0.2">
      <c r="C126" s="282">
        <v>20</v>
      </c>
      <c r="D126" s="223" t="s">
        <v>238</v>
      </c>
      <c r="E126" s="283"/>
    </row>
    <row r="127" spans="2:8" x14ac:dyDescent="0.2">
      <c r="C127" s="282"/>
      <c r="E127" s="283"/>
    </row>
    <row r="128" spans="2:8" ht="15.75" x14ac:dyDescent="0.25">
      <c r="B128" s="237" t="s">
        <v>221</v>
      </c>
      <c r="C128" s="239"/>
      <c r="E128" s="283"/>
    </row>
    <row r="129" spans="1:3" ht="15.75" x14ac:dyDescent="0.25">
      <c r="C129" s="239"/>
    </row>
    <row r="130" spans="1:3" ht="15.75" x14ac:dyDescent="0.25">
      <c r="A130" s="255" t="s">
        <v>211</v>
      </c>
      <c r="B130" s="326" t="s">
        <v>239</v>
      </c>
      <c r="C130" s="273"/>
    </row>
    <row r="131" spans="1:3" ht="30.75" x14ac:dyDescent="0.25">
      <c r="A131" s="255" t="s">
        <v>202</v>
      </c>
      <c r="B131" s="327" t="s">
        <v>240</v>
      </c>
      <c r="C131" s="274"/>
    </row>
    <row r="132" spans="1:3" ht="15.75" x14ac:dyDescent="0.2">
      <c r="A132" s="255" t="s">
        <v>200</v>
      </c>
      <c r="B132" s="328" t="s">
        <v>241</v>
      </c>
      <c r="C132" s="241"/>
    </row>
    <row r="133" spans="1:3" ht="15.75" x14ac:dyDescent="0.2">
      <c r="A133" s="255" t="s">
        <v>202</v>
      </c>
      <c r="B133" s="326" t="s">
        <v>242</v>
      </c>
      <c r="C133" s="276"/>
    </row>
    <row r="134" spans="1:3" ht="15.75" x14ac:dyDescent="0.25">
      <c r="B134" s="329" t="s">
        <v>243</v>
      </c>
      <c r="C134" s="277"/>
    </row>
  </sheetData>
  <mergeCells count="23">
    <mergeCell ref="C47:E47"/>
    <mergeCell ref="B4:J7"/>
    <mergeCell ref="B9:J10"/>
    <mergeCell ref="B12:J12"/>
    <mergeCell ref="C45:E45"/>
    <mergeCell ref="C46:E46"/>
    <mergeCell ref="C115:D115"/>
    <mergeCell ref="C48:E48"/>
    <mergeCell ref="C59:D59"/>
    <mergeCell ref="C60:D60"/>
    <mergeCell ref="C61:D61"/>
    <mergeCell ref="C62:D62"/>
    <mergeCell ref="C63:D63"/>
    <mergeCell ref="C64:D64"/>
    <mergeCell ref="C99:E99"/>
    <mergeCell ref="C100:E100"/>
    <mergeCell ref="C101:E101"/>
    <mergeCell ref="C102:E102"/>
    <mergeCell ref="C116:D116"/>
    <mergeCell ref="C117:D117"/>
    <mergeCell ref="C118:D118"/>
    <mergeCell ref="C119:D119"/>
    <mergeCell ref="C120:D1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PEPS</vt:lpstr>
      <vt:lpstr>PROMEDIO</vt:lpstr>
      <vt:lpstr>REDACCIÓN</vt:lpstr>
      <vt:lpstr>ESQUEMAS DE MAYOR</vt:lpstr>
      <vt:lpstr>948.5</vt:lpstr>
      <vt:lpstr>CEDULAS BLANCAS</vt:lpstr>
      <vt:lpstr>EDO.BLANCO</vt:lpstr>
      <vt:lpstr>FORMULARIO</vt:lpstr>
      <vt:lpstr>Abs Marvella</vt:lpstr>
      <vt:lpstr>A.diferencial</vt:lpstr>
      <vt:lpstr>'948.5'!Área_de_impresión</vt:lpstr>
      <vt:lpstr>'CEDULAS BLANCAS'!Área_de_impresión</vt:lpstr>
      <vt:lpstr>EDO.BLANCO!Área_de_impresión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Laura</dc:creator>
  <cp:lastModifiedBy>Eder</cp:lastModifiedBy>
  <cp:lastPrinted>2020-08-06T17:21:38Z</cp:lastPrinted>
  <dcterms:created xsi:type="dcterms:W3CDTF">2020-08-04T00:05:25Z</dcterms:created>
  <dcterms:modified xsi:type="dcterms:W3CDTF">2022-06-21T18:33:38Z</dcterms:modified>
</cp:coreProperties>
</file>