
<file path=[Content_Types].xml><?xml version="1.0" encoding="utf-8"?>
<Types xmlns="http://schemas.openxmlformats.org/package/2006/content-types">
  <Default Extension="bin" ContentType="application/vnd.openxmlformats-officedocument.spreadsheetml.printerSettings"/>
  <Default Extension="glb" ContentType="model/gltf.binary"/>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202300"/>
  <mc:AlternateContent xmlns:mc="http://schemas.openxmlformats.org/markup-compatibility/2006">
    <mc:Choice Requires="x15">
      <x15ac:absPath xmlns:x15ac="http://schemas.microsoft.com/office/spreadsheetml/2010/11/ac" url="\\amsy\AMS\KINGSTON NEGRA\CURSOS\COFIDE\13-11-2025 TALLER ERRORES NOMINA\Material revisado\"/>
    </mc:Choice>
  </mc:AlternateContent>
  <xr:revisionPtr revIDLastSave="0" documentId="13_ncr:1_{B3316C3B-1585-4632-A21C-624B0F725E5F}" xr6:coauthVersionLast="47" xr6:coauthVersionMax="47" xr10:uidLastSave="{00000000-0000-0000-0000-000000000000}"/>
  <bookViews>
    <workbookView xWindow="1170" yWindow="720" windowWidth="23220" windowHeight="15480" tabRatio="594" xr2:uid="{5F95F1DD-3200-4D36-9C64-E440870E501B}"/>
  </bookViews>
  <sheets>
    <sheet name="PORTADA" sheetId="1" r:id="rId1"/>
    <sheet name="MENU" sheetId="20" r:id="rId2"/>
    <sheet name="APEND6" sheetId="7" r:id="rId3"/>
    <sheet name="OTROSP" sheetId="41" r:id="rId4"/>
    <sheet name="PREVISION" sheetId="50" r:id="rId5"/>
    <sheet name="AJUSTE SUELDOS" sheetId="51" r:id="rId6"/>
    <sheet name="RECIBO" sheetId="53" r:id="rId7"/>
    <sheet name="TARIFAS" sheetId="52" r:id="rId8"/>
    <sheet name="GENERALES" sheetId="48" state="veryHidden" r:id="rId9"/>
    <sheet name="GENERALES1" sheetId="10" r:id="rId10"/>
    <sheet name="GENERAL" sheetId="16" state="veryHidden" r:id="rId11"/>
  </sheets>
  <definedNames>
    <definedName name="TDICIEMBRE">TARIFAS!$B$216:$E$226</definedName>
    <definedName name="TENERO">TARIFAS!$B$40:$E$50</definedName>
    <definedName name="TFEBRERO">TARIFAS!$B$56:$E$66</definedName>
    <definedName name="TítulosDelDía">LEFT(TEXT(#REF!,"ddd"),2)</definedName>
    <definedName name="TítulosDelMes">UPPER(TEXT(#REF!,"mmmm"))</definedName>
    <definedName name="TJULIO">TARIFAS!$B$136:$E$146</definedName>
    <definedName name="TJUNIO">TARIFAS!$B$120:$E$130</definedName>
    <definedName name="TMARZO">TARIFAS!$B$72:$E$82</definedName>
    <definedName name="TMAYO">TARIFAS!$B$104:$E$114</definedName>
    <definedName name="TNOVIEMBRE">TARIFAS!$B$200:$E$210</definedName>
    <definedName name="TOCTUBRE">TARIFAS!$B$184:$E$194</definedName>
    <definedName name="TSEPTIEMBRE">TARIFAS!$B$168:$E$178</definedName>
    <definedName name="TVACA">GENERAL!$B$63:$D$80</definedName>
    <definedName name="UMAE">GENERALES1!$C$25</definedName>
    <definedName name="UMAF">GENERALES1!$C$26</definedName>
    <definedName name="ZONAS">GENERALES1!$B$21:$C$22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9" i="51" l="1"/>
  <c r="I69" i="53"/>
  <c r="I58" i="53"/>
  <c r="E46" i="53"/>
  <c r="E34" i="53"/>
  <c r="E32" i="53"/>
  <c r="E21" i="53"/>
  <c r="E22" i="53" s="1"/>
  <c r="E35" i="53" s="1"/>
  <c r="E19" i="53"/>
  <c r="A10" i="51" l="1"/>
  <c r="Z9" i="51"/>
  <c r="M9" i="51"/>
  <c r="E6" i="51"/>
  <c r="P9" i="51"/>
  <c r="R9" i="51"/>
  <c r="N9" i="51"/>
  <c r="O9" i="51" l="1"/>
  <c r="Q9" i="51" s="1"/>
  <c r="S9" i="51" s="1"/>
  <c r="W9" i="51" s="1"/>
  <c r="AA9" i="51" l="1"/>
  <c r="AB9" i="51"/>
  <c r="D61" i="50" l="1"/>
  <c r="D48" i="50"/>
  <c r="D45" i="50"/>
  <c r="D52" i="50" s="1"/>
  <c r="D44" i="50"/>
  <c r="D50" i="50" s="1"/>
  <c r="E39" i="50"/>
  <c r="D47" i="50" s="1"/>
  <c r="F9" i="50"/>
  <c r="F6" i="50"/>
  <c r="F39" i="50" l="1"/>
  <c r="D49" i="50"/>
  <c r="D56" i="50" l="1"/>
  <c r="D55" i="50"/>
  <c r="D57" i="50" s="1"/>
  <c r="D63" i="50" s="1"/>
  <c r="D62" i="50" s="1"/>
  <c r="D64" i="50" l="1"/>
  <c r="D71" i="50"/>
  <c r="H72" i="50" s="1"/>
  <c r="F92" i="7"/>
  <c r="F32" i="7"/>
  <c r="F31" i="7"/>
  <c r="F30" i="7"/>
  <c r="F19" i="7"/>
  <c r="F18" i="7"/>
  <c r="B33" i="16" l="1"/>
  <c r="D65" i="16"/>
  <c r="D66" i="16" s="1"/>
  <c r="D67" i="16" s="1"/>
  <c r="D68" i="16" s="1"/>
  <c r="D69" i="16" s="1"/>
  <c r="D70" i="16" s="1"/>
  <c r="D71" i="16" s="1"/>
  <c r="D72" i="16" s="1"/>
  <c r="D73" i="16" s="1"/>
  <c r="D74" i="16" s="1"/>
  <c r="D75" i="16" s="1"/>
  <c r="D76" i="16" s="1"/>
  <c r="D77" i="16" s="1"/>
  <c r="D78" i="16" s="1"/>
  <c r="D79" i="16" s="1"/>
  <c r="D80" i="16" s="1"/>
  <c r="C65" i="16"/>
  <c r="C66" i="16" s="1"/>
  <c r="B65" i="16"/>
  <c r="D64" i="16"/>
  <c r="C64" i="16"/>
  <c r="B64" i="16"/>
  <c r="B48" i="16"/>
  <c r="B47" i="16"/>
  <c r="B46" i="16"/>
  <c r="B45" i="16"/>
  <c r="B44" i="16"/>
  <c r="B43" i="16"/>
  <c r="B42" i="16"/>
  <c r="B41" i="16"/>
  <c r="B37" i="16"/>
  <c r="C36" i="16"/>
  <c r="B36" i="16"/>
  <c r="C35" i="16"/>
  <c r="B35" i="16"/>
  <c r="C34" i="16"/>
  <c r="B34" i="16"/>
  <c r="C33" i="16"/>
  <c r="B32" i="16"/>
  <c r="C31" i="16"/>
  <c r="B31" i="16"/>
  <c r="C30" i="16"/>
  <c r="B30" i="16"/>
  <c r="D30" i="16" s="1"/>
  <c r="C15" i="16"/>
  <c r="C14" i="16"/>
  <c r="C13" i="16"/>
  <c r="C12" i="16"/>
  <c r="C11" i="16"/>
  <c r="C10" i="16"/>
  <c r="C21" i="16" s="1"/>
  <c r="C9" i="16"/>
  <c r="C8" i="16"/>
  <c r="C7" i="16"/>
  <c r="C6" i="16"/>
  <c r="C5" i="16"/>
  <c r="C4" i="16"/>
  <c r="C23" i="16" l="1"/>
  <c r="C18" i="16"/>
  <c r="C19" i="16"/>
  <c r="D34" i="16"/>
  <c r="D36" i="16"/>
  <c r="D35" i="16"/>
  <c r="D33" i="16"/>
  <c r="C32" i="16"/>
  <c r="D37" i="16"/>
  <c r="D31" i="16"/>
  <c r="D32" i="16"/>
  <c r="C20" i="16"/>
  <c r="C22" i="16"/>
  <c r="C67" i="16"/>
  <c r="B67" i="16"/>
  <c r="B66" i="16"/>
  <c r="C68" i="16" l="1"/>
  <c r="B68" i="16"/>
  <c r="C69" i="16" l="1"/>
  <c r="B69" i="16"/>
  <c r="C70" i="16" l="1"/>
  <c r="B70" i="16"/>
  <c r="C71" i="16" l="1"/>
  <c r="B71" i="16"/>
  <c r="C72" i="16" l="1"/>
  <c r="B72" i="16"/>
  <c r="B73" i="16" l="1"/>
  <c r="C73" i="16"/>
  <c r="C74" i="16" l="1"/>
  <c r="B74" i="16"/>
  <c r="C75" i="16" l="1"/>
  <c r="B75" i="16"/>
  <c r="C76" i="16" l="1"/>
  <c r="B76" i="16"/>
  <c r="B77" i="16" l="1"/>
  <c r="C77" i="16"/>
  <c r="C78" i="16" l="1"/>
  <c r="B78" i="16"/>
  <c r="C79" i="16" l="1"/>
  <c r="B79" i="16"/>
  <c r="C80" i="16" l="1"/>
  <c r="B80" i="16"/>
  <c r="C13" i="10" l="1"/>
  <c r="C14" i="10" s="1"/>
  <c r="B13" i="10"/>
  <c r="B12" i="10"/>
  <c r="B11" i="10"/>
  <c r="B10" i="10"/>
  <c r="D9" i="10"/>
  <c r="D10" i="10" s="1"/>
  <c r="D11" i="10" s="1"/>
  <c r="D12" i="10" s="1"/>
  <c r="D13" i="10" s="1"/>
  <c r="D14" i="10" s="1"/>
  <c r="D15" i="10" s="1"/>
  <c r="D16" i="10" s="1"/>
  <c r="D17" i="10" s="1"/>
  <c r="D18" i="10" s="1"/>
  <c r="B9" i="10"/>
  <c r="C15" i="10" l="1"/>
  <c r="B15" i="10"/>
  <c r="B14" i="10"/>
  <c r="C16" i="10" l="1"/>
  <c r="B16" i="10"/>
  <c r="C17" i="10" l="1"/>
  <c r="B17" i="10"/>
  <c r="B18" i="10" l="1"/>
  <c r="C18"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B8" authorId="0" shapeId="0" xr:uid="{79AA0EE4-48CA-4990-B76C-998D62B8428A}">
      <text>
        <r>
          <rPr>
            <b/>
            <sz val="9"/>
            <color indexed="81"/>
            <rFont val="Tahoma"/>
            <family val="2"/>
          </rPr>
          <t>Modificación decreto (D.O.F.) 31/12/2024 edición vespertina)
Transitorio
SEGUNDO. Para los efectos del Artículo Segundo, párrafos primero, tercero, cuarto y quinto del presente decreto, para calcular el Subsidio para el Empleo correspondiente al mes de enero de 2025, el valor mensual de la Unidad de Medida y Actualización se deberá multiplicar por 14.39%, en sustitución del porcentaje de 13.8%.</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B32" authorId="0" shapeId="0" xr:uid="{43A1AC71-6FD2-4666-BF12-3BEB4BE68B8A}">
      <text>
        <r>
          <rPr>
            <b/>
            <sz val="9"/>
            <color indexed="81"/>
            <rFont val="Tahoma"/>
            <family val="2"/>
          </rPr>
          <t>Modificación decreto (D.O.F.) 31/12/2024 edición vespertina)
Transitorio
SEGUNDO. Para los efectos del Artículo Segundo, párrafos primero, tercero, cuarto y quinto del presente decreto, para calcular el Subsidio para el Empleo correspondiente al mes de enero de 2025, el valor mensual de la Unidad de Medida y Actualización se deberá multiplicar por 14.39%, en sustitución del porcentaje de 13.8%.</t>
        </r>
      </text>
    </comment>
  </commentList>
</comments>
</file>

<file path=xl/sharedStrings.xml><?xml version="1.0" encoding="utf-8"?>
<sst xmlns="http://schemas.openxmlformats.org/spreadsheetml/2006/main" count="1178" uniqueCount="480">
  <si>
    <t>Valor de la UMA</t>
  </si>
  <si>
    <t>c_TipoPercepcion</t>
  </si>
  <si>
    <t>Descripción</t>
  </si>
  <si>
    <t>Gravado</t>
  </si>
  <si>
    <t>Exento</t>
  </si>
  <si>
    <t>Sueldos, Salarios  Rayas y Jornales</t>
  </si>
  <si>
    <t>Anticipo de salarios</t>
  </si>
  <si>
    <t>Pagos hechos con exceso al trabajador</t>
  </si>
  <si>
    <t>Ausencia (Ausentismo)</t>
  </si>
  <si>
    <t>Ajuste a ingresos por sueldos y salarios gravados</t>
  </si>
  <si>
    <t>Gratificación Anual (Aguinaldo)</t>
  </si>
  <si>
    <t>Ajuste en Gratificación Anual (Aguinaldo) Exento</t>
  </si>
  <si>
    <t>Ajuste en Gratificación Anual (Aguinaldo) Gravado</t>
  </si>
  <si>
    <t>Participación de los Trabajadores en las Utilidades PTU</t>
  </si>
  <si>
    <t>Ajuste en Participación de los Trabajadores en las Utilidades PTU Exento</t>
  </si>
  <si>
    <t>Ajuste en Participación de los Trabajadores en las Utilidades PTU Gravado</t>
  </si>
  <si>
    <t>Reembolso de Gastos Médicos Dentales y Hospitalarios</t>
  </si>
  <si>
    <t>Ajuste en Reembolso de Gastos Médicos Dentales y Hospitalarios Exento</t>
  </si>
  <si>
    <t>Fondo de Ahorro</t>
  </si>
  <si>
    <t>Ajuste en Fondo de ahorro Exento</t>
  </si>
  <si>
    <t>Ajuste en Fondo de ahorro Gravado</t>
  </si>
  <si>
    <t>Caja de ahorro</t>
  </si>
  <si>
    <t>Ajuste en Caja de ahorro Exento</t>
  </si>
  <si>
    <t>Ajuste en Caja de ahorro Gravado</t>
  </si>
  <si>
    <t>Contribuciones a Cargo del Trabajador Pagadas por el Patrón</t>
  </si>
  <si>
    <t>Ajuste en Contribuciones a Cargo del Trabajador Pagadas por el Patrón Exento</t>
  </si>
  <si>
    <t>Premios por puntualidad</t>
  </si>
  <si>
    <t>Ajuste en Premios por puntualidad Gravado</t>
  </si>
  <si>
    <t>Prima de Seguro de vida</t>
  </si>
  <si>
    <t>Ajuste en Prima de Seguro de vida Exento</t>
  </si>
  <si>
    <t>Ajuste en Prima de Seguro de vida Gravado</t>
  </si>
  <si>
    <t>Seguro de Gastos Médicos Mayores</t>
  </si>
  <si>
    <t>Ajuste en Seguro de Gastos Médicos Mayores Exento</t>
  </si>
  <si>
    <t>Ajuste en Seguro de Gastos Médicos Mayores Gravado</t>
  </si>
  <si>
    <t>Cuotas Sindicales Pagadas por el Patrón</t>
  </si>
  <si>
    <t>Ajuste en Cuotas Sindicales Pagadas por el Patrón Exento</t>
  </si>
  <si>
    <t>Subsidios por incapacidad</t>
  </si>
  <si>
    <t>Ajuste en Subsidios por incapacidad Exento</t>
  </si>
  <si>
    <t>Ajuste en Subsidios por incapacidad Gravado</t>
  </si>
  <si>
    <t>Becas para trabajadores y/o hijos</t>
  </si>
  <si>
    <t>Ajuste en Becas para trabajadores y/o hijos Exento</t>
  </si>
  <si>
    <t>Ajuste en Becas para trabajadores y/o hijos Gravado</t>
  </si>
  <si>
    <t>Horas extra</t>
  </si>
  <si>
    <t>Ajuste en Horas extra Exento</t>
  </si>
  <si>
    <t>Ajuste en Horas extra Gravado</t>
  </si>
  <si>
    <t>Prima dominical</t>
  </si>
  <si>
    <t>Ajuste en Prima dominical Exento</t>
  </si>
  <si>
    <t>Ajuste en Prima dominical Gravado</t>
  </si>
  <si>
    <t>Prima vacacional</t>
  </si>
  <si>
    <t>Ajuste en Prima vacacional Exento</t>
  </si>
  <si>
    <t>Ajuste en Prima vacacional Gravado</t>
  </si>
  <si>
    <t>Seguro de retiro</t>
  </si>
  <si>
    <t>Reembolso por funeral</t>
  </si>
  <si>
    <t>Ajuste en Reembolso por funeral Exento</t>
  </si>
  <si>
    <t>Cuotas de seguridad social pagadas por el patrón</t>
  </si>
  <si>
    <t>Ajuste en Cuotas de seguridad social pagadas por el patrón Exento</t>
  </si>
  <si>
    <t>Comisiones</t>
  </si>
  <si>
    <t>Ajuste en Comisiones Gravado</t>
  </si>
  <si>
    <t>Vales de despensa</t>
  </si>
  <si>
    <t>Ajuste en Vales de despensa Exento</t>
  </si>
  <si>
    <t>Ajuste en Vales de despensa Gravado</t>
  </si>
  <si>
    <t>Vales de restaurante</t>
  </si>
  <si>
    <t>Ajuste en Vales de restaurante Exento</t>
  </si>
  <si>
    <t>Ajuste en Vales de restaurante Gravado</t>
  </si>
  <si>
    <t>Vales de gasolina</t>
  </si>
  <si>
    <t>Ajuste en Vales de gasolina Exento</t>
  </si>
  <si>
    <t>Ajuste en Vales de gasolina Gravado</t>
  </si>
  <si>
    <t>Vales de ropa</t>
  </si>
  <si>
    <t>Ajuste en Vales de ropa Exento</t>
  </si>
  <si>
    <t>Ajuste en Vales de ropa Gravado</t>
  </si>
  <si>
    <t>Ayuda para renta</t>
  </si>
  <si>
    <t>Ajuste en Ayuda para renta Exento</t>
  </si>
  <si>
    <t>Ajuste en Ayuda para renta Gravado</t>
  </si>
  <si>
    <t>Ayuda para artículos escolares</t>
  </si>
  <si>
    <t>Ajuste en Ayuda para artículos escolares Exento</t>
  </si>
  <si>
    <t>Ajuste en Ayuda para artículos escolares Gravado</t>
  </si>
  <si>
    <t>Ayuda para anteojos</t>
  </si>
  <si>
    <t>Ajuste en Ayuda para anteojos Exento</t>
  </si>
  <si>
    <t>Ajuste en Ayuda para anteojos Gravado</t>
  </si>
  <si>
    <t>Ayuda para transporte</t>
  </si>
  <si>
    <t>Ajuste en Ayuda para transporte Exento</t>
  </si>
  <si>
    <t>Ajuste en Ayuda para transporte Gravado</t>
  </si>
  <si>
    <t>Ayuda para gastos de funeral</t>
  </si>
  <si>
    <t>Ajuste en Ayuda para gastos de funeral Exento</t>
  </si>
  <si>
    <t>Ajuste en Ayuda para gastos de funeral Gravado</t>
  </si>
  <si>
    <t>Otros ingresos por salarios</t>
  </si>
  <si>
    <t>Ajuste en Otros ingresos por salarios Exento</t>
  </si>
  <si>
    <t>Ajuste en Otros ingresos por salarios Gravado</t>
  </si>
  <si>
    <t> 047</t>
  </si>
  <si>
    <t>Ajuste en Alimentación Exento</t>
  </si>
  <si>
    <t>Ajuste en Alimentación Gravado</t>
  </si>
  <si>
    <t>Habitación</t>
  </si>
  <si>
    <t>Ajuste en Habitación Exento</t>
  </si>
  <si>
    <t>Ajuste en Habitación Gravado</t>
  </si>
  <si>
    <t>Premios por asistencia</t>
  </si>
  <si>
    <t>Ajuste en Premios por asistencia</t>
  </si>
  <si>
    <t>Viáticos</t>
  </si>
  <si>
    <t>Ajuste en Viáticos gravados</t>
  </si>
  <si>
    <t>Ajuste en Viáticos exentos</t>
  </si>
  <si>
    <t>Ingresos en acciones o títulos valor que representan bienes</t>
  </si>
  <si>
    <t>Ajuste en Ingresos en acciones o títulos valor que representan bienes Gravado</t>
  </si>
  <si>
    <t>Ingresos asimilados a salarios</t>
  </si>
  <si>
    <t>Ajuste a ingresos asimilados a salarios gravados</t>
  </si>
  <si>
    <t>Para el TipoRegimen “002-Sueldos”</t>
  </si>
  <si>
    <t>Para el TipoRegimen “003- Jubilados”, “004-Pensionados” y “012- Jubilados o Pensionados”, específicamente para los casos de Jubilación en una sola exhibición</t>
  </si>
  <si>
    <t>Para el TipoRegimen “003- Jubilados”, “004-Pensionados” y “012- Jubilados o Pensionados”, específicamente para los casos de Jubilación en parcialidades</t>
  </si>
  <si>
    <t>Para el TipoRegimen “05-Asimilados Miembros Sociedades Cooperativas Produccion”, “06-Asimilados Integrantes Sociedades Asociaciones Civiles”, “07-Asimilados Miembros consejos”, “08-Asimilados comisionistas”, “09- Asimilados Honorarios”, “10-Asimilados acciones” y “11-Asimilados otros”</t>
  </si>
  <si>
    <t>Para el TipoRegimen “13- Indemnización o Separación”</t>
  </si>
  <si>
    <t>PERCEPCIONES</t>
  </si>
  <si>
    <t>DEDUCCIONES</t>
  </si>
  <si>
    <t>Tipo de percepción</t>
  </si>
  <si>
    <t>Gravado/ Exento</t>
  </si>
  <si>
    <t>Límite de exentos</t>
  </si>
  <si>
    <t>Tipo Deducción</t>
  </si>
  <si>
    <t>ISR</t>
  </si>
  <si>
    <t>Gravado y Exento</t>
  </si>
  <si>
    <t>30 UMA's
Art. 93 fr. XIV de la LISR</t>
  </si>
  <si>
    <t>Descuento por incapacidad</t>
  </si>
  <si>
    <t>15 UMA's
Art. 93 fr. XIV de la LISR</t>
  </si>
  <si>
    <t>5 UMA's por cada semana de servicios
Art. 93 fr. I de la LISR</t>
  </si>
  <si>
    <t>1 UMA por cada domingo laborado
hasta 52 UMA'S
Art. 93 fr. I de la LISR</t>
  </si>
  <si>
    <t>Ajuste en Seguro de retiro Exento</t>
  </si>
  <si>
    <r>
      <t xml:space="preserve">Alimentación </t>
    </r>
    <r>
      <rPr>
        <sz val="11"/>
        <color indexed="8"/>
        <rFont val="Arial"/>
        <family val="2"/>
      </rPr>
      <t>diferentes a los establecidos en el Art 94 último párrafo LISR</t>
    </r>
  </si>
  <si>
    <t>OTROS PAGOS</t>
  </si>
  <si>
    <t>Tipo</t>
  </si>
  <si>
    <t>Reintegro de ISR pagado en exceso (siempre que no haya sido enterado al SAT).</t>
  </si>
  <si>
    <t>Subsidio para el empleo (efectivamente entregado al trabajador).</t>
  </si>
  <si>
    <t>Aplicación de saldo a favor por compensación anual.</t>
  </si>
  <si>
    <t>Reintegro de ISR retenido en exceso de ejercicio anterior (siempre que no haya sido enterado al SAT).</t>
  </si>
  <si>
    <t>Alimentos en bienes (Servicios de comedor y comida) Art 94 último párrafo LISR.</t>
  </si>
  <si>
    <t>Ajuste en Subsidio para el empleo (efectivamente entregado al trabajador)</t>
  </si>
  <si>
    <t>ISR ajustado por subsidio.</t>
  </si>
  <si>
    <t>Subsidio efectivamente entregado que no correspondía (Aplica sólo cuando haya ajuste al cierre de mes en relación con el Apéndice 7 de la guía de llenado de nómina).</t>
  </si>
  <si>
    <t>Ajuste en Seguro de retiro Gravado</t>
  </si>
  <si>
    <t>ISR Retenido de ejercicio anterior</t>
  </si>
  <si>
    <t xml:space="preserve">Ajuste al Subsidio Causado </t>
  </si>
  <si>
    <t>Jubilaciones, pensiones o haberes de retiro</t>
  </si>
  <si>
    <t>90 UMA's elavadas al año
Art. 171 RLISR</t>
  </si>
  <si>
    <t>Pagos que se realicen a extrabajadores que obtengan una jubilación en una sola exhibición derivados de la ejecución de resoluciones judicial o de un laudo</t>
  </si>
  <si>
    <t xml:space="preserve">Ajuste en Jubilaciones, pensiones o haberes de retiro en una sola exhibición Exento </t>
  </si>
  <si>
    <t>Ajuste en Jubilaciones, pensiones o haberes de retiro en una sola exhibición Gravado</t>
  </si>
  <si>
    <t>Ajuste a pagos que se realicen a extrabajadores que obtengan una jubilación en una sola exhibición derivados de la ejecución de una resolución judicial o de un laudo gravados</t>
  </si>
  <si>
    <t>Ajuste a pagos que se realicen a extrabajadores que obtengan una jubilación en una sola exhibición derivados de la ejecución de una resolución judicial o de un laudo exentos</t>
  </si>
  <si>
    <t>Jubilaciones, pensiones o haberes de retiro en parcialidades</t>
  </si>
  <si>
    <t>90 UMA's por año de servicio
Art. 93 fracción XIII LISR</t>
  </si>
  <si>
    <t>Pagos por gratificaciones, primas, compensaciones, recompensas u otros a extrabajadores derivados de jubilación en parcialidades</t>
  </si>
  <si>
    <t>N/A</t>
  </si>
  <si>
    <t>Ajuste en Jubilaciones, pensiones o haberes de retiro en parcialidades Exento</t>
  </si>
  <si>
    <t>Pagos que se realicen a extrabajadores que obtengan una jubilación en parcialidades derivados de la ejecución de resoluciones judicial o de un laudo</t>
  </si>
  <si>
    <t>Ajuste en Jubilaciones, pensiones o haberes de retiro en parcialidades Gravado</t>
  </si>
  <si>
    <t>Ajuste a pagos por gratificaciones, primas, compensaciones, recompensas u otros a extrabajadores derivados de jubilación en parcialidades, gravados</t>
  </si>
  <si>
    <t>Ajuste a pagos que se realicen a extrabajadores que obtengan una jubilación en parcialidades derivados de la ejecución de una resolución judicial o de un laudo gravados</t>
  </si>
  <si>
    <t>Ajuste a pagos que se realicen a extrabajadores que obtengan una jubilación en parcialidades derivados de la ejecución de una resolución judicial o de un laudo exentos</t>
  </si>
  <si>
    <t> 046</t>
  </si>
  <si>
    <t>Prima por antigüedad</t>
  </si>
  <si>
    <t>90 UMA's por año de servicio
Art. 93, fracción Xlll</t>
  </si>
  <si>
    <t>Pagos por separación</t>
  </si>
  <si>
    <t>Ajuste en Prima por antigüedad Exento</t>
  </si>
  <si>
    <t>Indemnizaciones</t>
  </si>
  <si>
    <t>Ajuste en Prima por antigüedad Gravado</t>
  </si>
  <si>
    <t>Ajuste en Pagos por separación Exento</t>
  </si>
  <si>
    <t>Ajuste en Pagos por separación Gravado</t>
  </si>
  <si>
    <t>Ajuste en Indemnizaciones Exento</t>
  </si>
  <si>
    <t>Ajuste en Indemnizaciones Gravado</t>
  </si>
  <si>
    <t>Ajuste en Pagos por separación Acumulable</t>
  </si>
  <si>
    <t>Límite inferior</t>
  </si>
  <si>
    <t>Límite superior</t>
  </si>
  <si>
    <t>Cuota fija</t>
  </si>
  <si>
    <t>Por ciento para aplicarse sobre el excedente del límite inferior</t>
  </si>
  <si>
    <t>$</t>
  </si>
  <si>
    <t>%</t>
  </si>
  <si>
    <t>En adelante</t>
  </si>
  <si>
    <t>% del subsidio al empleo</t>
  </si>
  <si>
    <t>Tabla de vacaciones para trabajadores de no buques (art. 76 LFT)</t>
  </si>
  <si>
    <t>Años</t>
  </si>
  <si>
    <t>Mínimo</t>
  </si>
  <si>
    <t>Máximo</t>
  </si>
  <si>
    <t>Días</t>
  </si>
  <si>
    <t>Salario mínimo</t>
  </si>
  <si>
    <t>Zona Libre de la Frontera Norte</t>
  </si>
  <si>
    <t>Zona del Salario Mínimo General</t>
  </si>
  <si>
    <t>Enero</t>
  </si>
  <si>
    <t>Febrero en adelante</t>
  </si>
  <si>
    <t>Sí</t>
  </si>
  <si>
    <t>No</t>
  </si>
  <si>
    <t>①</t>
  </si>
  <si>
    <t>Tabla de vacaciones</t>
  </si>
  <si>
    <t>(-) Límite inferior</t>
  </si>
  <si>
    <t>(=) Impuesto marginal</t>
  </si>
  <si>
    <t>(+) Cuota fija</t>
  </si>
  <si>
    <t>(=) ISR causado</t>
  </si>
  <si>
    <t>Febrero</t>
  </si>
  <si>
    <t>Marzo</t>
  </si>
  <si>
    <t>Abril</t>
  </si>
  <si>
    <t>Mayo</t>
  </si>
  <si>
    <t>Junio</t>
  </si>
  <si>
    <t>Julio</t>
  </si>
  <si>
    <t>Agosto</t>
  </si>
  <si>
    <t>Septiembre</t>
  </si>
  <si>
    <t>Octubre</t>
  </si>
  <si>
    <t>Noviembre</t>
  </si>
  <si>
    <t>Diciembre</t>
  </si>
  <si>
    <t>Enero - Febrero</t>
  </si>
  <si>
    <t>Marzo - Abril</t>
  </si>
  <si>
    <t>Mayo - Junio</t>
  </si>
  <si>
    <t>Julio - Agosto</t>
  </si>
  <si>
    <t>Septiembre - Octubre</t>
  </si>
  <si>
    <t>Noviembre - Diciembre</t>
  </si>
  <si>
    <t>Cesantía en edad avanzada y vejez</t>
  </si>
  <si>
    <t>Valor mímino</t>
  </si>
  <si>
    <t>Valor máximo</t>
  </si>
  <si>
    <t>% a aplicar</t>
  </si>
  <si>
    <t>Mímino</t>
  </si>
  <si>
    <t>Área geográfica</t>
  </si>
  <si>
    <t>Salario mímino</t>
  </si>
  <si>
    <t>Importe</t>
  </si>
  <si>
    <t>Pediodicidad</t>
  </si>
  <si>
    <t>Diario</t>
  </si>
  <si>
    <t>Semanal</t>
  </si>
  <si>
    <t>Catorcenal</t>
  </si>
  <si>
    <t>Quincenal</t>
  </si>
  <si>
    <t>Mensual</t>
  </si>
  <si>
    <t>LEN2285</t>
  </si>
  <si>
    <t>Total base ISR para subsidio</t>
  </si>
  <si>
    <t>Valor de la UMA mensual enero</t>
  </si>
  <si>
    <t>Valor de la UMA mensual posterior</t>
  </si>
  <si>
    <t>(-) Deducciones</t>
  </si>
  <si>
    <t>(-) Subsidio al empleo causado</t>
  </si>
  <si>
    <t>www.acfmsc.com</t>
  </si>
  <si>
    <t>Tipo de régimen</t>
  </si>
  <si>
    <t>No aplica</t>
  </si>
  <si>
    <t>Totales</t>
  </si>
  <si>
    <t>Tipo de nómina</t>
  </si>
  <si>
    <t>Seguridad social</t>
  </si>
  <si>
    <t xml:space="preserve"> c_TipoOtroPago</t>
  </si>
  <si>
    <t>Subsidio al empleo causado</t>
  </si>
  <si>
    <t>Nombre de la hoja</t>
  </si>
  <si>
    <t>Apendice sies guía de llenado del SAT</t>
  </si>
  <si>
    <t>APEND6</t>
  </si>
  <si>
    <t>Datos generales para los cálculos</t>
  </si>
  <si>
    <t>GENERALES1</t>
  </si>
  <si>
    <t>% Subsidio al empleo Enero</t>
  </si>
  <si>
    <t>Diurna</t>
  </si>
  <si>
    <t>PUE</t>
  </si>
  <si>
    <t>c_TipoDeduccion</t>
  </si>
  <si>
    <t>Viáticos (entregados al trabajador).</t>
  </si>
  <si>
    <t>Reembolso de descuentos efectuados para el crédito de vivienda.</t>
  </si>
  <si>
    <t>Pagos distintos a los listados y que no deben considerarse como ingreso por sueldos, salarios o ingresos asimilados.</t>
  </si>
  <si>
    <t>c_TipoContrato</t>
  </si>
  <si>
    <t>Contrato de trabajo por tiempo indeterminado</t>
  </si>
  <si>
    <t>Contrato de trabajo para obra determinada</t>
  </si>
  <si>
    <t>Contrato de trabajo por tiempo determinado</t>
  </si>
  <si>
    <t>Contrato de trabajo por temporada</t>
  </si>
  <si>
    <t>Contrato de trabajo sujeto a prueba</t>
  </si>
  <si>
    <t>Contrato de trabajo con capacitación inicial</t>
  </si>
  <si>
    <t>Modalidad de contratación por pago de hora laborada</t>
  </si>
  <si>
    <t>Modalidad de trabajo por comisión laboral</t>
  </si>
  <si>
    <t>Modalidades de contratación donde no existe relación de trabajo</t>
  </si>
  <si>
    <t>Jubilación, pensión, retiro.</t>
  </si>
  <si>
    <t>Otro contrato</t>
  </si>
  <si>
    <t>c_TipoJornada</t>
  </si>
  <si>
    <t>Nocturna</t>
  </si>
  <si>
    <t>Mixta</t>
  </si>
  <si>
    <t>Por hora</t>
  </si>
  <si>
    <t>Reducida</t>
  </si>
  <si>
    <t>Continuada</t>
  </si>
  <si>
    <t>Partida</t>
  </si>
  <si>
    <t>Por turnos</t>
  </si>
  <si>
    <t>Otra Jornada</t>
  </si>
  <si>
    <t>c_TipoRegimen</t>
  </si>
  <si>
    <t>Sueldos (Incluye ingresos señalados en la fracción I del artículo 94 de LISR)</t>
  </si>
  <si>
    <t>Jubilados</t>
  </si>
  <si>
    <t>Pensionados</t>
  </si>
  <si>
    <t>Asimilados Miembros Sociedades Cooperativas Produccion</t>
  </si>
  <si>
    <t>Asimilados Integrantes Sociedades Asociaciones Civiles</t>
  </si>
  <si>
    <t>Asimilados Miembros consejos</t>
  </si>
  <si>
    <t>Asimilados comisionistas</t>
  </si>
  <si>
    <t>Asimilados Honorarios</t>
  </si>
  <si>
    <t>Asimilados acciones</t>
  </si>
  <si>
    <t>Asimilados otros</t>
  </si>
  <si>
    <t>Jubilados o Pensionados</t>
  </si>
  <si>
    <t>Indemnización o Separación</t>
  </si>
  <si>
    <t>Otro Regimen</t>
  </si>
  <si>
    <t>c_RiesgoPuesto</t>
  </si>
  <si>
    <t>Clase I</t>
  </si>
  <si>
    <t>Clase II</t>
  </si>
  <si>
    <t>Clase III</t>
  </si>
  <si>
    <t>Clase IV</t>
  </si>
  <si>
    <t>Clase V</t>
  </si>
  <si>
    <t>c_PeriodicidadPago</t>
  </si>
  <si>
    <t>Bimestral</t>
  </si>
  <si>
    <t>Unidad obra</t>
  </si>
  <si>
    <t>Comisión</t>
  </si>
  <si>
    <t>Precio alzado</t>
  </si>
  <si>
    <t>Decenal</t>
  </si>
  <si>
    <t>Otra Periodicidad</t>
  </si>
  <si>
    <t>c_Estado</t>
  </si>
  <si>
    <t>c_Pais</t>
  </si>
  <si>
    <t>Nombre del estado</t>
  </si>
  <si>
    <t>AGU</t>
  </si>
  <si>
    <t>MEX</t>
  </si>
  <si>
    <t>Aguascalientes</t>
  </si>
  <si>
    <t>BCN</t>
  </si>
  <si>
    <t>Baja California</t>
  </si>
  <si>
    <t>BCS</t>
  </si>
  <si>
    <t>Baja California Sur</t>
  </si>
  <si>
    <t>CAM</t>
  </si>
  <si>
    <t>Campeche</t>
  </si>
  <si>
    <t>CHP</t>
  </si>
  <si>
    <t>Chiapas</t>
  </si>
  <si>
    <t>CHH</t>
  </si>
  <si>
    <t>Chihuahua</t>
  </si>
  <si>
    <t>COA</t>
  </si>
  <si>
    <t>Coahuila</t>
  </si>
  <si>
    <t>COL</t>
  </si>
  <si>
    <t>Colima</t>
  </si>
  <si>
    <t>CMX</t>
  </si>
  <si>
    <t>Ciudad de México</t>
  </si>
  <si>
    <t>DUR</t>
  </si>
  <si>
    <t>Durango</t>
  </si>
  <si>
    <t>GUA</t>
  </si>
  <si>
    <t>Guanajuato</t>
  </si>
  <si>
    <t>GRO</t>
  </si>
  <si>
    <t>Guerrero</t>
  </si>
  <si>
    <t>HID</t>
  </si>
  <si>
    <t>Hidalgo</t>
  </si>
  <si>
    <t>JAL</t>
  </si>
  <si>
    <t>Jalisco</t>
  </si>
  <si>
    <t>Estado de México</t>
  </si>
  <si>
    <t>MIC</t>
  </si>
  <si>
    <t>Michoacán</t>
  </si>
  <si>
    <t>MOR</t>
  </si>
  <si>
    <t>Morelos</t>
  </si>
  <si>
    <t>NAY</t>
  </si>
  <si>
    <t>Nayarit</t>
  </si>
  <si>
    <t>NLE</t>
  </si>
  <si>
    <t>Nuevo León</t>
  </si>
  <si>
    <t>OAX</t>
  </si>
  <si>
    <t>Oaxaca</t>
  </si>
  <si>
    <t>Puebla</t>
  </si>
  <si>
    <t>QUE</t>
  </si>
  <si>
    <t>Querétaro</t>
  </si>
  <si>
    <t>ROO</t>
  </si>
  <si>
    <t>Quintana Roo</t>
  </si>
  <si>
    <t>SLP</t>
  </si>
  <si>
    <t>San Luis Potosí</t>
  </si>
  <si>
    <t>SIN</t>
  </si>
  <si>
    <t>Sinaloa</t>
  </si>
  <si>
    <t>SON</t>
  </si>
  <si>
    <t>Sonora</t>
  </si>
  <si>
    <t>TAB</t>
  </si>
  <si>
    <t>Tabasco</t>
  </si>
  <si>
    <t>TAM</t>
  </si>
  <si>
    <t>Tamaulipas</t>
  </si>
  <si>
    <t>TLA</t>
  </si>
  <si>
    <t>Tlaxcala</t>
  </si>
  <si>
    <t>VER</t>
  </si>
  <si>
    <t>Veracruz</t>
  </si>
  <si>
    <t>YUC</t>
  </si>
  <si>
    <t>Yucatán</t>
  </si>
  <si>
    <t>ZAC</t>
  </si>
  <si>
    <t>Zacatecas</t>
  </si>
  <si>
    <t>Importe exento</t>
  </si>
  <si>
    <t>Reintegro de ISR retenido en exceso (siempre que no haya sido enterado al SAT).</t>
  </si>
  <si>
    <t>Se informa cuando la empresa otorga alimentos/comedor sin entregarlos en efectivo.</t>
  </si>
  <si>
    <t>En que casos se utiliza</t>
  </si>
  <si>
    <t>Cuando el patrón retiene de más y lo devuelve al trabajador.</t>
  </si>
  <si>
    <t>Cuando se aplica el subsidio al empleo en la nómina y se le entrega una cantidad al trabajador</t>
  </si>
  <si>
    <t>Se utiliza para la entrega de viáticos por comprobar</t>
  </si>
  <si>
    <t>Se utiliza para compensar el saldo a favor de ISR del año inmediato anterior al trabajador.</t>
  </si>
  <si>
    <t>Si se retiene con la clave 101 de más y se le devulve al trabajador</t>
  </si>
  <si>
    <t>Se utiliza cuando se capturo un subsidio al empleo causado mayor al que le corresponde al trabajador.</t>
  </si>
  <si>
    <t>Se utiliza para ajustar el subsidio al empleo entregado al trabajador y que se aplico de más.</t>
  </si>
  <si>
    <t>Cuando el trabajador termina su crédito de INFONAVIT O FOVISSSTE y se le sigue descontando indebidamente, se le devuelve al trabajador.</t>
  </si>
  <si>
    <t>Para casos distintos a los anteriores</t>
  </si>
  <si>
    <t>Catálogo de otros pagos</t>
  </si>
  <si>
    <t>OTROSP</t>
  </si>
  <si>
    <t>(=) Excedente del límite inferior</t>
  </si>
  <si>
    <t>(x) % del excedente del límite inferior</t>
  </si>
  <si>
    <t>VI. Tarifa del mes de enero de 2025, para efectuar los pagos provisionales mensuales a que se refiere el artículo 106 de la Ley del ISR, aplicable a los ingresos que perciban los contribuyentes a que se refiere el Título IV, Capítulo II, Sección I de la Ley del ISR.</t>
  </si>
  <si>
    <t>Tarifa del mes de febrero de 2025, para efectuar los pagos provisionales mensuales a que se refiere el artículo 106 de la Ley del ISR, aplicable a los ingresos que perciban los contribuyentes a que se refiere el Título IV, Capítulo II, Sección I de la Ley del ISR.</t>
  </si>
  <si>
    <t>Tarifa del mes de marzo de 2025, para efectuar los pagos provisionales mensuales a que se refiere el artículo 106 de la Ley del ISR, aplicable a los ingresos que perciban los contribuyentes a que se refiere el Título IV, Capítulo II, Sección I de la Ley del ISR.</t>
  </si>
  <si>
    <t>Tarifa del mes de abril de 2025, para efectuar los pagos provisionales mensuales a que se refiere el artículo 106 de la Ley del ISR, aplicable a los ingresos que perciban los contribuyentes a que se refiere el Título IV, Capítulo II, Sección I de la Ley del ISR.</t>
  </si>
  <si>
    <t>Tarifa del mes de mayo de 2025, para efectuar los pagos provisionales mensuales a que se refiere el artículo 106 de la Ley del ISR, aplicable a los ingresos que perciban los contribuyentes a que se refiere el Título IV, Capítulo II, Sección I de la Ley del ISR.</t>
  </si>
  <si>
    <t>Tarifa del mes de junio de 2025, para efectuar los pagos provisionales mensuales a que se refiere el artículo 106 de la Ley del ISR, aplicable a los ingresos que perciban los contribuyentes a que se refiere el Título IV, Capítulo II, Sección I de la Ley del ISR.</t>
  </si>
  <si>
    <t>Tarifa del mes de julio de 2025, para efectuar los pagos provisionales mensuales a que se refiere el artículo 106 de la Ley del ISR, aplicable a los ingresos que perciban los contribuyentes a que se refiere el Título IV, Capítulo II, Sección I de la Ley del ISR.</t>
  </si>
  <si>
    <t>Tarifa del mes de agosto de 2025, para efectuar los pagos provisionales mensuales a que se refiere el artículo 106 de la Ley del ISR, aplicable a los ingresos que perciban los contribuyentes a que se refiere el Título IV, Capítulo II, Sección I de la Ley del ISR.</t>
  </si>
  <si>
    <t>Tarifa del mes de septiembre de 2025, para efectuar los pagos provisionales mensuales a que se refiere el artículo 106 de la Ley del ISR, aplicable a los ingresos que perciban los contribuyentes a que se refiere el Título IV, Capítulo II, Sección I de la Ley del ISR.</t>
  </si>
  <si>
    <t>Tarifa del mes de octubre de 2025, para efectuar los pagos provisionales mensuales a que se refiere el artículo 106 de la Ley del ISR, aplicable a los ingresos que perciban los contribuyentes a que se refiere el Título IV, Capítulo II, Sección I de la Ley del ISR.</t>
  </si>
  <si>
    <t>Tarifa del mes de noviembre de 2025, para efectuar los pagos provisionales mensuales a que se refiere el artículo 106 de la Ley del ISR, aplicable a los ingresos que perciban los contribuyentes a que se refiere el Título IV, Capítulo II, Sección I de la Ley del ISR.</t>
  </si>
  <si>
    <t>Tarifa del mes de diciembre de 2025, para efectuar los pagos provisionales mensuales a que se refiere el artículo 106 de la Ley del ISR, aplicable a los ingresos que perciban los contribuyentes a que se refiere el Título IV, Capítulo II, Sección I de la Ley del ISR.</t>
  </si>
  <si>
    <t>acfmsc.com</t>
  </si>
  <si>
    <t>Previsión social</t>
  </si>
  <si>
    <t>Capture información en las celdas de color verde</t>
  </si>
  <si>
    <t>Ir al MENÚ</t>
  </si>
  <si>
    <t>¿Previsión social?</t>
  </si>
  <si>
    <t>¿Con límite?</t>
  </si>
  <si>
    <t>02</t>
  </si>
  <si>
    <t>Dependiendo lo que se pague</t>
  </si>
  <si>
    <r>
      <t xml:space="preserve">La exención aplicable a los ingresos obtenidos por concepto de prestaciones de previsión social se limitará cuando la suma de los ingresos por la prestación de servicios personales subordinados o aquellos que reciban, por parte de las sociedades cooperativas, los socios o miembros de las mismas y el monto de la exención exceda de una cantidad equivalente a siete veces el salario mínimo general del área geográfica del contribuyente, elevado al año; cuando dicha suma exceda de la cantidad citada, solamente se considerará como ingreso no sujeto al pago del impuesto un monto hasta de un salario mínimo general del área geográfica del contribuyente, elevado al año. Esta limitación en ningún caso deberá dar como resultado que la suma de los ingresos por la prestación de servicios personales subordinados o aquellos que reciban, por parte de las sociedades cooperativas, los socios o miembros de las mismas y el importe de la exención, sea inferior a siete veces el salario mínimo general del área geográfica del contribuyente, elevado al año
</t>
    </r>
    <r>
      <rPr>
        <b/>
        <sz val="11"/>
        <color theme="1"/>
        <rFont val="Aptos Narrow"/>
        <family val="2"/>
        <scheme val="minor"/>
      </rPr>
      <t>Fundamento</t>
    </r>
    <r>
      <rPr>
        <sz val="11"/>
        <color theme="1"/>
        <rFont val="Aptos Narrow"/>
        <family val="2"/>
        <scheme val="minor"/>
      </rPr>
      <t>: Artículo 93 sexto párrafo LISR</t>
    </r>
  </si>
  <si>
    <t>7 UMAS elevadas al año</t>
  </si>
  <si>
    <t>1 UMA elevada al año</t>
  </si>
  <si>
    <t>③</t>
  </si>
  <si>
    <r>
      <t xml:space="preserve">Se consideran ingresos por la prestación de un servicio personal subordinado, los salarios y demás prestaciones que deriven de una relación laboral, incluyendo la participación de los trabajadores en las utilidades de las empresas y las prestaciones percibidas como consecuencia de la terminación de la relación laboral.
</t>
    </r>
    <r>
      <rPr>
        <b/>
        <sz val="11"/>
        <color theme="1"/>
        <rFont val="Aptos Narrow"/>
        <family val="2"/>
        <scheme val="minor"/>
      </rPr>
      <t>Fundamento</t>
    </r>
    <r>
      <rPr>
        <sz val="11"/>
        <color theme="1"/>
        <rFont val="Aptos Narrow"/>
        <family val="2"/>
        <scheme val="minor"/>
      </rPr>
      <t>: Artículo 94 primer párrafo LISR</t>
    </r>
  </si>
  <si>
    <t>Ingresos por salarios</t>
  </si>
  <si>
    <t>(+) Previsión social con límite</t>
  </si>
  <si>
    <t>(=) Resultado I</t>
  </si>
  <si>
    <t>②</t>
  </si>
  <si>
    <t>Comprar contra 7 UMAS elevadas al año</t>
  </si>
  <si>
    <t>Sí ②&gt;① entonces el límite de la exención es de 1 uma elevada al año</t>
  </si>
  <si>
    <t>Comprar los ingresos por salarios + el tope máximo de previsión social cuando la previsión social con límite es &gt;= tope máximo</t>
  </si>
  <si>
    <t>(+) Tope máximo de exención</t>
  </si>
  <si>
    <t>(=) Resultado II</t>
  </si>
  <si>
    <t>④</t>
  </si>
  <si>
    <t>El resultado ④ no puede ser inferior a ①</t>
  </si>
  <si>
    <t>Previsión social sin límite exenta</t>
  </si>
  <si>
    <t>(+) Previsión social gravada</t>
  </si>
  <si>
    <t>(+) Previsión social exenta con límite</t>
  </si>
  <si>
    <t>(=) Total de previsión social</t>
  </si>
  <si>
    <t>O = Ordinaria</t>
  </si>
  <si>
    <t>Nómina semana 49</t>
  </si>
  <si>
    <t>Determinación del ajuste de sueldos y salarios 2025</t>
  </si>
  <si>
    <t>Fecha inicial del ajuste</t>
  </si>
  <si>
    <t>Fecha final del ajuste</t>
  </si>
  <si>
    <t>Percepciones régimen sueldos y asimilados</t>
  </si>
  <si>
    <t>Aplicación de la tarifa del artículo 152 LISR (actualizada anexo 8 RMF 2025)</t>
  </si>
  <si>
    <t>(=)</t>
  </si>
  <si>
    <t>(-) Retenciones de ISR</t>
  </si>
  <si>
    <t>(=) Diferencia</t>
  </si>
  <si>
    <t>No. empleado</t>
  </si>
  <si>
    <t>Empleado</t>
  </si>
  <si>
    <t>RFC</t>
  </si>
  <si>
    <t>¿Se relaliza el cálculo anual?</t>
  </si>
  <si>
    <t>Pagos hechos con exceso al trabajador.</t>
  </si>
  <si>
    <t>Ajustes a percepciones gravadas</t>
  </si>
  <si>
    <t>Base de ISR</t>
  </si>
  <si>
    <t>(-) Ajuste al subsidio al empleo causado (clave 107 deducciones)</t>
  </si>
  <si>
    <t>(=) Subsidio al empleo cauaso a aplicar</t>
  </si>
  <si>
    <t>ISR a cargo</t>
  </si>
  <si>
    <t>∑ de la clave 002 (ISR) de deducciones</t>
  </si>
  <si>
    <r>
      <t xml:space="preserve">(-) </t>
    </r>
    <r>
      <rPr>
        <b/>
        <sz val="11"/>
        <color theme="1"/>
        <rFont val="Calibri"/>
        <family val="2"/>
      </rPr>
      <t>∑ de la clave 01 (reintegro de ISR) del nodo de otros pagos</t>
    </r>
  </si>
  <si>
    <t>(=) ISR retenido del ejercicio</t>
  </si>
  <si>
    <t>A cargo</t>
  </si>
  <si>
    <t>A favor</t>
  </si>
  <si>
    <t>Tabla del subsidio para el empleo aplicable a la tarifa del numeral 5 del rubro B.</t>
  </si>
  <si>
    <t>Por ciento para aplicarse sobre</t>
  </si>
  <si>
    <t>Monto de ingresos que sirven de base para calcular el impuesto</t>
  </si>
  <si>
    <t>el excedente del límite inferior</t>
  </si>
  <si>
    <t>Para Ingresos de</t>
  </si>
  <si>
    <t>Hasta Ingresos de</t>
  </si>
  <si>
    <t>Cantidad de subsidio para el empleo mensual</t>
  </si>
  <si>
    <t>Tarifa para el pago provisional del mes de febrero de 2025, aplicable a los ingresos que perciban los contribuyentes a que se refiere el Capítulo II, Sección I, del Título IV de la Ley del Impuesto sobre la Renta.</t>
  </si>
  <si>
    <t>Tarifa para el pago provisional del mes de marzo de 2025, aplicable a los ingresos que perciban los contribuyentes a que se refiere el Capítulo II, Sección I, del Título IV de la Ley del Impuesto sobre la Renta.</t>
  </si>
  <si>
    <t>Tarifa para el pago provisional del mes de abril de 2025, aplicable a los ingresos que perciban los contribuyentes a que se refiere el Capítulo II, Sección I, del Título IV de la Ley del Impuesto sobre la Renta.</t>
  </si>
  <si>
    <t>Tarifa para el pago provisional del mes de mayo de 2025, aplicable a los ingresos que perciban los contribuyentes a que se refiere el Capítulo II, Sección I, del Título IV de la Ley del Impuesto sobre la Renta.</t>
  </si>
  <si>
    <t>Tarifa para el pago provisional del mes de junio de 2025, aplicable a los ingresos que perciban los contribuyentes a que se refiere el Capítulo II, Sección I, del Título IV de la Ley del Impuesto sobre la Renta.</t>
  </si>
  <si>
    <t>Tarifa para el pago provisional del mes de julio de 2025, aplicable a los ingresos que perciban los contribuyentes a que se refiere el Capítulo II, Sección I, del Título IV de la Ley del Impuesto sobre la Renta.</t>
  </si>
  <si>
    <t>Tarifa para el pago provisional del mes de agosto de 2025, aplicable a los ingresos que perciban los contribuyentes a que se refiere el Capítulo II, Sección I, del Título IV de la Ley del Impuesto sobre la Renta.</t>
  </si>
  <si>
    <t>Tarifa para el pago provisional del mes de septiembre de 2025, aplicable a los ingresos que perciban los contribuyentes a que se refiere el Capítulo II, Sección I, del Título IV de la Ley del Impuesto sobre la Renta.</t>
  </si>
  <si>
    <t>Tarifa para el pago provisional del mes de octubre de 2025, aplicable a los ingresos que perciban los contribuyentes a que se refiere el Capítulo II, Sección I, del Título IV de la Ley del Impuesto sobre la Renta.</t>
  </si>
  <si>
    <t>Tarifa para el pago provisional del mes de noviembre de 2025, aplicable a los ingresos que perciban los contribuyentes a que se refiere el Capítulo II, Sección I, del Título IV de la Ley del Impuesto sobre la Renta.</t>
  </si>
  <si>
    <t>Tarifa para el pago provisional del mes de diciembre de 2025, aplicable a los ingresos que perciban los contribuyentes a que se refiere el Capítulo II, Sección I, del Título IV de la Ley del Impuesto sobre la Renta.</t>
  </si>
  <si>
    <r>
      <t xml:space="preserve">2. </t>
    </r>
    <r>
      <rPr>
        <sz val="9"/>
        <color theme="1"/>
        <rFont val="Arial"/>
        <family val="2"/>
      </rPr>
      <t>Tarifa para el cálculo del impuesto correspondiente al ejercicio 2023.</t>
    </r>
  </si>
  <si>
    <r>
      <t xml:space="preserve">V. </t>
    </r>
    <r>
      <rPr>
        <sz val="11"/>
        <color theme="1"/>
        <rFont val="Aptos Narrow"/>
        <family val="2"/>
        <scheme val="minor"/>
      </rPr>
      <t>Tarifa aplicable durante 2025 para el cálculo de los pagos provisionales mensuales.</t>
    </r>
  </si>
  <si>
    <t>Diferencia</t>
  </si>
  <si>
    <t/>
  </si>
  <si>
    <t>En diciembre</t>
  </si>
  <si>
    <t>Año</t>
  </si>
  <si>
    <t>Saldo a favor</t>
  </si>
  <si>
    <t>Remanente</t>
  </si>
  <si>
    <t>Trabajador con diferencia a cargo</t>
  </si>
  <si>
    <t>PREVISION</t>
  </si>
  <si>
    <t>Plantilla para determinar el ajuste anual</t>
  </si>
  <si>
    <t>AJUSTE SUELDOS</t>
  </si>
  <si>
    <t>Ejemplo CFDI por diferencias del ajuste</t>
  </si>
  <si>
    <t>RECIBO</t>
  </si>
  <si>
    <t>Tarifas ISR</t>
  </si>
  <si>
    <t>TARIFAS</t>
  </si>
  <si>
    <t>a</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</si>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</sst>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
    <numFmt numFmtId="165" formatCode="&quot;&quot;"/>
    <numFmt numFmtId="166" formatCode="0.000%"/>
    <numFmt numFmtId="167" formatCode="0.0%"/>
    <numFmt numFmtId="168" formatCode="d"/>
    <numFmt numFmtId="169" formatCode="00"/>
    <numFmt numFmtId="170" formatCode="\$#,##0.00"/>
  </numFmts>
  <fonts count="42" x14ac:knownFonts="1">
    <font>
      <sz val="11"/>
      <color theme="1"/>
      <name val="Aptos Narrow"/>
      <family val="2"/>
      <scheme val="minor"/>
    </font>
    <font>
      <b/>
      <sz val="11"/>
      <color theme="0"/>
      <name val="Aptos Narrow"/>
      <family val="2"/>
      <scheme val="minor"/>
    </font>
    <font>
      <b/>
      <sz val="11"/>
      <color theme="1"/>
      <name val="Aptos Narrow"/>
      <family val="2"/>
      <scheme val="minor"/>
    </font>
    <font>
      <b/>
      <sz val="11"/>
      <color rgb="FFFFFF00"/>
      <name val="Aptos Narrow"/>
      <family val="2"/>
      <scheme val="minor"/>
    </font>
    <font>
      <u/>
      <sz val="11"/>
      <color theme="10"/>
      <name val="Aptos Narrow"/>
      <family val="2"/>
      <scheme val="minor"/>
    </font>
    <font>
      <b/>
      <sz val="11"/>
      <color rgb="FFC00000"/>
      <name val="Aptos Narrow"/>
      <family val="2"/>
      <scheme val="minor"/>
    </font>
    <font>
      <b/>
      <u/>
      <sz val="11"/>
      <color rgb="FF0033CC"/>
      <name val="Aptos Narrow"/>
      <family val="2"/>
      <scheme val="minor"/>
    </font>
    <font>
      <b/>
      <u/>
      <sz val="14"/>
      <color rgb="FF0033CC"/>
      <name val="Aptos Narrow"/>
      <family val="2"/>
      <scheme val="minor"/>
    </font>
    <font>
      <sz val="11"/>
      <color theme="1"/>
      <name val="Arial"/>
      <family val="2"/>
    </font>
    <font>
      <b/>
      <sz val="11"/>
      <color rgb="FF0033CC"/>
      <name val="Arial"/>
      <family val="2"/>
    </font>
    <font>
      <sz val="11"/>
      <name val="Arial"/>
      <family val="2"/>
    </font>
    <font>
      <sz val="11"/>
      <color indexed="8"/>
      <name val="Arial"/>
      <family val="2"/>
    </font>
    <font>
      <b/>
      <sz val="11"/>
      <color rgb="FF0033CC"/>
      <name val="Aptos Narrow"/>
      <family val="2"/>
      <scheme val="minor"/>
    </font>
    <font>
      <sz val="11"/>
      <color theme="1"/>
      <name val="Aptos Narrow"/>
      <family val="2"/>
      <scheme val="minor"/>
    </font>
    <font>
      <sz val="9"/>
      <color theme="1"/>
      <name val="Arial"/>
      <family val="2"/>
    </font>
    <font>
      <sz val="11"/>
      <color theme="0"/>
      <name val="Aptos Narrow"/>
      <family val="2"/>
      <scheme val="minor"/>
    </font>
    <font>
      <b/>
      <sz val="11"/>
      <color theme="1"/>
      <name val="Arial"/>
      <family val="2"/>
    </font>
    <font>
      <b/>
      <sz val="9"/>
      <color theme="1"/>
      <name val="Arial"/>
      <family val="2"/>
    </font>
    <font>
      <sz val="14"/>
      <color theme="1"/>
      <name val="Aptos Narrow"/>
      <family val="2"/>
      <scheme val="minor"/>
    </font>
    <font>
      <b/>
      <sz val="9"/>
      <color indexed="81"/>
      <name val="Tahoma"/>
      <family val="2"/>
    </font>
    <font>
      <b/>
      <sz val="16"/>
      <color rgb="FFFFFF00"/>
      <name val="Aptos Narrow"/>
      <family val="2"/>
      <scheme val="minor"/>
    </font>
    <font>
      <b/>
      <sz val="14"/>
      <color theme="1"/>
      <name val="Aptos Narrow"/>
      <family val="2"/>
      <scheme val="minor"/>
    </font>
    <font>
      <sz val="11"/>
      <color theme="1" tint="0.14996795556505021"/>
      <name val="Aptos Display"/>
      <family val="2"/>
      <scheme val="major"/>
    </font>
    <font>
      <sz val="11"/>
      <color theme="1" tint="0.1498764000366222"/>
      <name val="Aptos Display"/>
      <family val="2"/>
      <scheme val="major"/>
    </font>
    <font>
      <sz val="11"/>
      <color theme="1" tint="0.1498764000366222"/>
      <name val="Aptos Narrow"/>
      <family val="2"/>
      <scheme val="minor"/>
    </font>
    <font>
      <b/>
      <sz val="28"/>
      <color theme="4"/>
      <name val="Aptos Display"/>
      <family val="2"/>
      <scheme val="major"/>
    </font>
    <font>
      <b/>
      <sz val="12"/>
      <color theme="4" tint="-0.24994659260841701"/>
      <name val="Aptos Display"/>
      <family val="2"/>
      <scheme val="major"/>
    </font>
    <font>
      <b/>
      <sz val="11"/>
      <color theme="4"/>
      <name val="Aptos Display"/>
      <family val="2"/>
      <scheme val="major"/>
    </font>
    <font>
      <sz val="11"/>
      <color rgb="FFFFFF00"/>
      <name val="Aptos Narrow"/>
      <family val="2"/>
      <scheme val="minor"/>
    </font>
    <font>
      <sz val="10"/>
      <name val="MS Sans Serif"/>
      <family val="2"/>
    </font>
    <font>
      <sz val="11"/>
      <color rgb="FF000000"/>
      <name val="Arial"/>
      <family val="2"/>
    </font>
    <font>
      <sz val="11"/>
      <color rgb="FF252525"/>
      <name val="Arial"/>
      <family val="2"/>
    </font>
    <font>
      <b/>
      <sz val="11"/>
      <color rgb="FF0000FF"/>
      <name val="Aptos Narrow"/>
      <family val="2"/>
      <scheme val="minor"/>
    </font>
    <font>
      <sz val="11"/>
      <name val="Calibri"/>
      <family val="2"/>
    </font>
    <font>
      <sz val="10"/>
      <name val="Arial"/>
      <family val="2"/>
    </font>
    <font>
      <sz val="9"/>
      <color rgb="FF000000"/>
      <name val="Arial"/>
      <family val="2"/>
    </font>
    <font>
      <sz val="11"/>
      <color theme="0" tint="-4.9989318521683403E-2"/>
      <name val="Aptos Narrow"/>
      <family val="2"/>
      <scheme val="minor"/>
    </font>
    <font>
      <sz val="11"/>
      <color theme="1"/>
      <name val="Calibri"/>
      <family val="2"/>
    </font>
    <font>
      <b/>
      <sz val="11"/>
      <color theme="5" tint="-0.499984740745262"/>
      <name val="Aptos Narrow"/>
      <family val="2"/>
      <scheme val="minor"/>
    </font>
    <font>
      <b/>
      <sz val="11"/>
      <color theme="1"/>
      <name val="Calibri"/>
      <family val="2"/>
    </font>
    <font>
      <b/>
      <sz val="11"/>
      <color rgb="FFFFFF00"/>
      <name val="Arial"/>
      <family val="2"/>
    </font>
    <font>
      <b/>
      <sz val="11"/>
      <color rgb="FF0066CC"/>
      <name val="Aptos Narrow"/>
      <family val="2"/>
      <scheme val="minor"/>
    </font>
  </fonts>
  <fills count="34">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5" tint="-0.499984740745262"/>
        <bgColor indexed="64"/>
      </patternFill>
    </fill>
    <fill>
      <patternFill patternType="solid">
        <fgColor theme="3" tint="0.89999084444715716"/>
        <bgColor indexed="64"/>
      </patternFill>
    </fill>
    <fill>
      <patternFill patternType="solid">
        <fgColor theme="7" tint="-0.49998474074526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4" tint="-0.499984740745262"/>
        <bgColor indexed="64"/>
      </patternFill>
    </fill>
    <fill>
      <patternFill patternType="solid">
        <fgColor rgb="FFC00000"/>
        <bgColor indexed="64"/>
      </patternFill>
    </fill>
    <fill>
      <patternFill patternType="solid">
        <fgColor rgb="FFFFFF00"/>
        <bgColor indexed="64"/>
      </patternFill>
    </fill>
    <fill>
      <patternFill patternType="solid">
        <fgColor rgb="FFFFC000"/>
        <bgColor indexed="64"/>
      </patternFill>
    </fill>
    <fill>
      <patternFill patternType="solid">
        <fgColor rgb="FF669900"/>
        <bgColor indexed="64"/>
      </patternFill>
    </fill>
    <fill>
      <patternFill patternType="solid">
        <fgColor rgb="FFCCFF99"/>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9" tint="-0.499984740745262"/>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theme="8"/>
      </patternFill>
    </fill>
    <fill>
      <patternFill patternType="solid">
        <fgColor rgb="FFFF0000"/>
        <bgColor indexed="64"/>
      </patternFill>
    </fill>
    <fill>
      <patternFill patternType="solid">
        <fgColor rgb="FF33CC33"/>
        <bgColor indexed="64"/>
      </patternFill>
    </fill>
    <fill>
      <patternFill patternType="solid">
        <fgColor theme="4" tint="0.79998168889431442"/>
        <bgColor indexed="64"/>
      </patternFill>
    </fill>
    <fill>
      <gradientFill degree="270">
        <stop position="0">
          <color rgb="FF99CCFF"/>
        </stop>
        <stop position="1">
          <color rgb="FF0033CC"/>
        </stop>
      </gradientFill>
    </fill>
    <fill>
      <gradientFill degree="270">
        <stop position="0">
          <color rgb="FF0033CC"/>
        </stop>
        <stop position="1">
          <color theme="0"/>
        </stop>
      </gradientFill>
    </fill>
    <fill>
      <patternFill patternType="solid">
        <fgColor rgb="FFFFFFFF"/>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theme="2" tint="-0.749992370372631"/>
        <bgColor indexed="64"/>
      </patternFill>
    </fill>
    <fill>
      <patternFill patternType="solid">
        <fgColor theme="4" tint="-0.249977111117893"/>
        <bgColor indexed="64"/>
      </patternFill>
    </fill>
    <fill>
      <patternFill patternType="solid">
        <fgColor theme="1" tint="4.9989318521683403E-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ck">
        <color theme="0"/>
      </top>
      <bottom/>
      <diagonal/>
    </border>
    <border>
      <left/>
      <right/>
      <top/>
      <bottom style="thin">
        <color theme="4" tint="-0.2499465926084170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top/>
      <bottom/>
      <diagonal/>
    </border>
    <border>
      <left/>
      <right/>
      <top/>
      <bottom style="double">
        <color indexed="64"/>
      </bottom>
      <diagonal/>
    </border>
    <border>
      <left/>
      <right/>
      <top style="double">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Dashed">
        <color rgb="FF0066CC"/>
      </left>
      <right style="mediumDashed">
        <color rgb="FF0066CC"/>
      </right>
      <top style="mediumDashed">
        <color rgb="FF0066CC"/>
      </top>
      <bottom style="mediumDashed">
        <color rgb="FF0066CC"/>
      </bottom>
      <diagonal/>
    </border>
  </borders>
  <cellStyleXfs count="15">
    <xf numFmtId="0" fontId="0" fillId="0" borderId="0"/>
    <xf numFmtId="0" fontId="4" fillId="0" borderId="0" applyNumberFormat="0" applyFill="0" applyBorder="0" applyAlignment="0" applyProtection="0"/>
    <xf numFmtId="9" fontId="13" fillId="0" borderId="0" applyFont="0" applyFill="0" applyBorder="0" applyAlignment="0" applyProtection="0"/>
    <xf numFmtId="0" fontId="22" fillId="21" borderId="23" applyProtection="0">
      <alignment horizontal="right" vertical="center"/>
    </xf>
    <xf numFmtId="0" fontId="15" fillId="22" borderId="0" applyNumberFormat="0" applyBorder="0" applyProtection="0">
      <alignment horizontal="center" vertical="center"/>
    </xf>
    <xf numFmtId="0" fontId="23" fillId="21" borderId="23">
      <alignment horizontal="right" vertical="center" indent="1"/>
    </xf>
    <xf numFmtId="0" fontId="24" fillId="0" borderId="0" applyFill="0" applyBorder="0" applyProtection="0">
      <alignment horizontal="right"/>
    </xf>
    <xf numFmtId="0" fontId="25" fillId="0" borderId="0">
      <alignment horizontal="right"/>
    </xf>
    <xf numFmtId="0" fontId="26" fillId="0" borderId="24">
      <alignment horizontal="right"/>
    </xf>
    <xf numFmtId="0" fontId="27" fillId="0" borderId="0">
      <alignment horizontal="right"/>
    </xf>
    <xf numFmtId="168" fontId="24" fillId="0" borderId="0" applyFont="0" applyFill="0" applyBorder="0" applyProtection="0">
      <alignment horizontal="right"/>
    </xf>
    <xf numFmtId="0" fontId="29" fillId="0" borderId="0"/>
    <xf numFmtId="0" fontId="34" fillId="0" borderId="0"/>
    <xf numFmtId="170" fontId="33" fillId="0" borderId="0"/>
    <xf numFmtId="0" fontId="13" fillId="0" borderId="0"/>
  </cellStyleXfs>
  <cellXfs count="208">
    <xf numFmtId="0" fontId="0" fillId="0" borderId="0" xfId="0"/>
    <xf numFmtId="0" fontId="0" fillId="0" borderId="1" xfId="0" applyBorder="1"/>
    <xf numFmtId="4" fontId="0" fillId="3" borderId="1" xfId="0" applyNumberFormat="1" applyFill="1" applyBorder="1"/>
    <xf numFmtId="0" fontId="0" fillId="0" borderId="1" xfId="0" applyBorder="1" applyAlignment="1">
      <alignment horizontal="center" vertical="center"/>
    </xf>
    <xf numFmtId="0" fontId="0" fillId="0" borderId="1" xfId="0" applyBorder="1" applyAlignment="1">
      <alignment horizontal="center" vertical="center" wrapText="1"/>
    </xf>
    <xf numFmtId="0" fontId="2" fillId="0" borderId="0" xfId="0" applyFont="1"/>
    <xf numFmtId="0" fontId="8" fillId="8" borderId="1" xfId="0" applyFont="1" applyFill="1" applyBorder="1" applyAlignment="1">
      <alignment horizontal="center" vertical="center"/>
    </xf>
    <xf numFmtId="4" fontId="0" fillId="0" borderId="0" xfId="0" applyNumberFormat="1"/>
    <xf numFmtId="0" fontId="2" fillId="9" borderId="0" xfId="0" applyFont="1" applyFill="1"/>
    <xf numFmtId="0" fontId="0" fillId="9" borderId="0" xfId="0" applyFill="1"/>
    <xf numFmtId="0" fontId="5" fillId="0" borderId="0" xfId="0" applyFont="1"/>
    <xf numFmtId="0" fontId="2" fillId="14" borderId="1" xfId="0" applyFont="1" applyFill="1" applyBorder="1" applyAlignment="1">
      <alignment horizontal="center" vertical="center" wrapText="1"/>
    </xf>
    <xf numFmtId="164" fontId="8" fillId="0" borderId="3" xfId="0" applyNumberFormat="1" applyFont="1" applyBorder="1" applyAlignment="1">
      <alignment horizontal="center" vertical="center" wrapText="1"/>
    </xf>
    <xf numFmtId="0" fontId="8" fillId="0" borderId="3" xfId="0" applyFont="1" applyBorder="1" applyAlignment="1">
      <alignment vertical="center" wrapText="1"/>
    </xf>
    <xf numFmtId="0" fontId="8" fillId="0" borderId="1" xfId="0" applyFont="1" applyBorder="1" applyAlignment="1">
      <alignment vertical="center" wrapText="1"/>
    </xf>
    <xf numFmtId="164" fontId="8" fillId="0" borderId="1" xfId="0" applyNumberFormat="1" applyFont="1" applyBorder="1" applyAlignment="1">
      <alignment horizontal="center" vertical="center" wrapText="1"/>
    </xf>
    <xf numFmtId="0" fontId="10" fillId="0" borderId="1" xfId="0" applyFont="1" applyBorder="1" applyAlignment="1">
      <alignment vertical="center" wrapText="1"/>
    </xf>
    <xf numFmtId="164" fontId="8" fillId="0" borderId="1" xfId="0" applyNumberFormat="1" applyFont="1" applyBorder="1" applyAlignment="1">
      <alignment vertical="center" wrapText="1"/>
    </xf>
    <xf numFmtId="0" fontId="10" fillId="0" borderId="1" xfId="0" applyFont="1" applyBorder="1"/>
    <xf numFmtId="164" fontId="10" fillId="0" borderId="1" xfId="0" applyNumberFormat="1" applyFont="1" applyBorder="1" applyAlignment="1">
      <alignment vertical="center" wrapText="1"/>
    </xf>
    <xf numFmtId="0" fontId="8" fillId="0" borderId="1" xfId="0" applyFont="1" applyBorder="1"/>
    <xf numFmtId="0" fontId="0" fillId="10" borderId="0" xfId="0" applyFill="1"/>
    <xf numFmtId="164" fontId="10" fillId="0" borderId="1" xfId="0" applyNumberFormat="1" applyFont="1" applyBorder="1" applyAlignment="1">
      <alignment horizontal="center" vertical="center" wrapText="1"/>
    </xf>
    <xf numFmtId="164" fontId="10" fillId="0" borderId="1" xfId="0" quotePrefix="1" applyNumberFormat="1" applyFont="1" applyBorder="1" applyAlignment="1">
      <alignment horizontal="center" vertical="center" wrapText="1"/>
    </xf>
    <xf numFmtId="0" fontId="8" fillId="0" borderId="1" xfId="0" applyFont="1" applyBorder="1" applyAlignment="1">
      <alignment horizontal="center" vertical="center"/>
    </xf>
    <xf numFmtId="0" fontId="12" fillId="0" borderId="0" xfId="0" applyFont="1"/>
    <xf numFmtId="4" fontId="0" fillId="0" borderId="0" xfId="0" quotePrefix="1" applyNumberFormat="1"/>
    <xf numFmtId="0" fontId="2" fillId="7" borderId="1" xfId="0" applyFont="1" applyFill="1" applyBorder="1" applyAlignment="1">
      <alignment horizontal="center"/>
    </xf>
    <xf numFmtId="4" fontId="0" fillId="0" borderId="1" xfId="0" applyNumberFormat="1" applyBorder="1"/>
    <xf numFmtId="14" fontId="0" fillId="3" borderId="1" xfId="0" applyNumberFormat="1" applyFill="1" applyBorder="1"/>
    <xf numFmtId="4" fontId="0" fillId="0" borderId="1" xfId="0" quotePrefix="1" applyNumberFormat="1" applyBorder="1"/>
    <xf numFmtId="0" fontId="2" fillId="20" borderId="1" xfId="0" applyFont="1" applyFill="1" applyBorder="1" applyAlignment="1">
      <alignment horizontal="center" vertical="center" wrapText="1"/>
    </xf>
    <xf numFmtId="166" fontId="0" fillId="0" borderId="1" xfId="2" applyNumberFormat="1" applyFont="1" applyBorder="1"/>
    <xf numFmtId="0" fontId="2" fillId="18" borderId="1" xfId="2" applyNumberFormat="1" applyFont="1" applyFill="1" applyBorder="1"/>
    <xf numFmtId="0" fontId="0" fillId="0" borderId="1" xfId="2" applyNumberFormat="1" applyFont="1" applyFill="1" applyBorder="1"/>
    <xf numFmtId="0" fontId="0" fillId="16" borderId="1" xfId="0" applyFill="1" applyBorder="1" applyAlignment="1">
      <alignment horizontal="center" vertical="center"/>
    </xf>
    <xf numFmtId="0" fontId="2" fillId="18" borderId="1" xfId="0" applyFont="1" applyFill="1" applyBorder="1" applyAlignment="1">
      <alignment horizontal="center" vertical="center"/>
    </xf>
    <xf numFmtId="0" fontId="3" fillId="19" borderId="1" xfId="0" applyFont="1" applyFill="1" applyBorder="1" applyAlignment="1">
      <alignment horizontal="center"/>
    </xf>
    <xf numFmtId="0" fontId="15" fillId="0" borderId="0" xfId="0" applyFont="1"/>
    <xf numFmtId="0" fontId="18" fillId="0" borderId="0" xfId="0" applyFont="1"/>
    <xf numFmtId="167" fontId="0" fillId="0" borderId="1" xfId="2" applyNumberFormat="1" applyFont="1" applyBorder="1"/>
    <xf numFmtId="10" fontId="0" fillId="0" borderId="1" xfId="0" applyNumberFormat="1" applyBorder="1"/>
    <xf numFmtId="0" fontId="2" fillId="12" borderId="1" xfId="0" applyFont="1" applyFill="1" applyBorder="1" applyAlignment="1">
      <alignment horizontal="center" vertical="center" wrapText="1"/>
    </xf>
    <xf numFmtId="0" fontId="8" fillId="8" borderId="12" xfId="0" applyFont="1" applyFill="1" applyBorder="1" applyAlignment="1">
      <alignment horizontal="center" vertical="center" wrapText="1"/>
    </xf>
    <xf numFmtId="0" fontId="8" fillId="8" borderId="26" xfId="0" applyFont="1" applyFill="1" applyBorder="1" applyAlignment="1">
      <alignment horizontal="center" vertical="center" wrapText="1"/>
    </xf>
    <xf numFmtId="169"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8" borderId="25" xfId="0" applyFont="1" applyFill="1" applyBorder="1" applyAlignment="1">
      <alignment horizontal="center" vertical="center"/>
    </xf>
    <xf numFmtId="0" fontId="8" fillId="8" borderId="25" xfId="0" applyFont="1" applyFill="1" applyBorder="1" applyAlignment="1">
      <alignment horizontal="center" vertical="center" wrapText="1"/>
    </xf>
    <xf numFmtId="0" fontId="8" fillId="0" borderId="3" xfId="0" applyFont="1" applyBorder="1" applyAlignment="1">
      <alignment horizontal="center" vertical="center" wrapText="1"/>
    </xf>
    <xf numFmtId="0" fontId="10" fillId="8" borderId="26" xfId="11" applyFont="1" applyFill="1" applyBorder="1" applyAlignment="1">
      <alignment horizontal="center" vertical="center" wrapText="1"/>
    </xf>
    <xf numFmtId="169" fontId="8" fillId="0" borderId="1" xfId="0" quotePrefix="1" applyNumberFormat="1" applyFont="1" applyBorder="1" applyAlignment="1">
      <alignment horizontal="center" vertical="center" wrapText="1"/>
    </xf>
    <xf numFmtId="0" fontId="30" fillId="8" borderId="12" xfId="0" applyFont="1" applyFill="1" applyBorder="1" applyAlignment="1">
      <alignment horizontal="center" vertical="center" wrapText="1"/>
    </xf>
    <xf numFmtId="0" fontId="31"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0" fillId="0" borderId="1" xfId="0" applyBorder="1" applyAlignment="1">
      <alignment vertical="center" wrapText="1"/>
    </xf>
    <xf numFmtId="0" fontId="32" fillId="0" borderId="0" xfId="0" applyFont="1"/>
    <xf numFmtId="0" fontId="1" fillId="13" borderId="0" xfId="0" applyFont="1" applyFill="1" applyAlignment="1">
      <alignment horizontal="center"/>
    </xf>
    <xf numFmtId="0" fontId="2" fillId="14" borderId="0" xfId="0" applyFont="1"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4" fontId="0" fillId="0" borderId="1" xfId="0" applyNumberFormat="1" applyBorder="1" applyAlignment="1">
      <alignment horizontal="right" vertical="center" wrapText="1"/>
    </xf>
    <xf numFmtId="0" fontId="3" fillId="10" borderId="1" xfId="0" applyFont="1" applyFill="1" applyBorder="1" applyAlignment="1">
      <alignment horizontal="center" vertical="center" wrapText="1"/>
    </xf>
    <xf numFmtId="0" fontId="2" fillId="5" borderId="1" xfId="0" applyFont="1" applyFill="1" applyBorder="1" applyAlignment="1">
      <alignment horizontal="center"/>
    </xf>
    <xf numFmtId="0" fontId="8" fillId="8" borderId="27" xfId="0" applyFont="1" applyFill="1" applyBorder="1" applyAlignment="1">
      <alignment horizontal="center" vertical="center" wrapText="1"/>
    </xf>
    <xf numFmtId="0" fontId="0" fillId="0" borderId="1" xfId="0" applyBorder="1" applyAlignment="1">
      <alignment horizontal="justify" vertical="center"/>
    </xf>
    <xf numFmtId="0" fontId="0" fillId="0" borderId="1" xfId="0" applyBorder="1" applyAlignment="1">
      <alignment horizontal="justify" wrapText="1"/>
    </xf>
    <xf numFmtId="0" fontId="0" fillId="0" borderId="1" xfId="0" applyBorder="1" applyAlignment="1">
      <alignment horizontal="justify"/>
    </xf>
    <xf numFmtId="0" fontId="2" fillId="2" borderId="1" xfId="0" applyFont="1" applyFill="1" applyBorder="1"/>
    <xf numFmtId="0" fontId="8" fillId="8" borderId="8" xfId="0" applyFont="1" applyFill="1" applyBorder="1" applyAlignment="1">
      <alignment horizontal="center" vertical="center" wrapText="1"/>
    </xf>
    <xf numFmtId="0" fontId="8" fillId="8" borderId="11" xfId="0" applyFont="1" applyFill="1" applyBorder="1" applyAlignment="1">
      <alignment horizontal="center" vertical="center" wrapText="1"/>
    </xf>
    <xf numFmtId="0" fontId="8" fillId="17" borderId="1" xfId="0" applyFont="1" applyFill="1" applyBorder="1" applyAlignment="1">
      <alignment horizontal="center" vertical="center" wrapText="1"/>
    </xf>
    <xf numFmtId="164" fontId="0" fillId="0" borderId="1" xfId="0" applyNumberFormat="1" applyBorder="1" applyAlignment="1">
      <alignment horizontal="center" vertical="center" wrapText="1"/>
    </xf>
    <xf numFmtId="0" fontId="2" fillId="3" borderId="1" xfId="0" applyFont="1" applyFill="1" applyBorder="1" applyAlignment="1">
      <alignment horizontal="center" vertical="center"/>
    </xf>
    <xf numFmtId="0" fontId="2" fillId="16" borderId="1" xfId="0" applyFont="1" applyFill="1" applyBorder="1" applyAlignment="1">
      <alignment horizontal="center" vertical="center"/>
    </xf>
    <xf numFmtId="0" fontId="3" fillId="10" borderId="1" xfId="0" applyFont="1" applyFill="1" applyBorder="1" applyAlignment="1">
      <alignment horizontal="center" vertical="center"/>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0" xfId="0" applyFont="1" applyAlignment="1">
      <alignment horizontal="center" vertical="center" wrapText="1"/>
    </xf>
    <xf numFmtId="4" fontId="14" fillId="0" borderId="0" xfId="0" applyNumberFormat="1" applyFont="1" applyAlignment="1">
      <alignment horizontal="center" vertical="center" wrapText="1"/>
    </xf>
    <xf numFmtId="4" fontId="14" fillId="0" borderId="29" xfId="0" applyNumberFormat="1" applyFont="1" applyBorder="1" applyAlignment="1">
      <alignment horizontal="center" vertical="center" wrapText="1"/>
    </xf>
    <xf numFmtId="4" fontId="2" fillId="0" borderId="1" xfId="0" applyNumberFormat="1" applyFont="1" applyBorder="1"/>
    <xf numFmtId="0" fontId="2" fillId="0" borderId="1" xfId="0" applyFont="1" applyBorder="1"/>
    <xf numFmtId="167" fontId="2" fillId="0" borderId="1" xfId="2" applyNumberFormat="1" applyFont="1" applyBorder="1"/>
    <xf numFmtId="10" fontId="2" fillId="0" borderId="1" xfId="0" applyNumberFormat="1" applyFont="1" applyBorder="1"/>
    <xf numFmtId="0" fontId="35" fillId="28" borderId="29" xfId="0" applyFont="1" applyFill="1" applyBorder="1" applyAlignment="1">
      <alignment horizontal="center" vertical="center" wrapText="1"/>
    </xf>
    <xf numFmtId="0" fontId="14" fillId="0" borderId="0" xfId="0" applyFont="1" applyAlignment="1">
      <alignment horizontal="justify" vertical="center"/>
    </xf>
    <xf numFmtId="0" fontId="36" fillId="0" borderId="0" xfId="0" applyFont="1"/>
    <xf numFmtId="4" fontId="0" fillId="0" borderId="1" xfId="0" applyNumberFormat="1" applyBorder="1" applyAlignment="1">
      <alignment vertical="center"/>
    </xf>
    <xf numFmtId="0" fontId="7" fillId="7" borderId="31" xfId="1" applyFont="1" applyFill="1" applyBorder="1" applyAlignment="1">
      <alignment horizontal="center"/>
    </xf>
    <xf numFmtId="164" fontId="8" fillId="0" borderId="5" xfId="0" applyNumberFormat="1" applyFont="1" applyBorder="1" applyAlignment="1">
      <alignment horizontal="center" vertical="center" wrapText="1"/>
    </xf>
    <xf numFmtId="0" fontId="5" fillId="0" borderId="1" xfId="0" applyFont="1" applyBorder="1" applyAlignment="1">
      <alignment horizontal="center"/>
    </xf>
    <xf numFmtId="0" fontId="0" fillId="3" borderId="1" xfId="0" applyFill="1" applyBorder="1"/>
    <xf numFmtId="0" fontId="6" fillId="12" borderId="0" xfId="1" applyFont="1" applyFill="1" applyAlignment="1" applyProtection="1">
      <alignment horizontal="center"/>
    </xf>
    <xf numFmtId="0" fontId="16" fillId="8" borderId="1" xfId="0" applyFont="1" applyFill="1" applyBorder="1" applyAlignment="1">
      <alignment horizontal="center" vertical="center"/>
    </xf>
    <xf numFmtId="0" fontId="16" fillId="8" borderId="8" xfId="0" applyFont="1" applyFill="1" applyBorder="1" applyAlignment="1">
      <alignment horizontal="center" vertical="center" wrapText="1"/>
    </xf>
    <xf numFmtId="0" fontId="3" fillId="6" borderId="0" xfId="0" applyFont="1" applyFill="1" applyAlignment="1">
      <alignment horizontal="center" vertical="center"/>
    </xf>
    <xf numFmtId="0" fontId="2" fillId="29" borderId="2" xfId="0" applyFont="1" applyFill="1" applyBorder="1" applyAlignment="1">
      <alignment horizontal="center" vertical="center"/>
    </xf>
    <xf numFmtId="0" fontId="2" fillId="11" borderId="1" xfId="0" applyFont="1" applyFill="1" applyBorder="1" applyAlignment="1">
      <alignment horizontal="center" vertical="center"/>
    </xf>
    <xf numFmtId="0" fontId="2" fillId="29" borderId="1" xfId="0" applyFont="1" applyFill="1" applyBorder="1" applyAlignment="1">
      <alignment horizontal="center" vertical="center"/>
    </xf>
    <xf numFmtId="0" fontId="0" fillId="0" borderId="1" xfId="0" quotePrefix="1" applyBorder="1" applyAlignment="1">
      <alignment horizontal="center"/>
    </xf>
    <xf numFmtId="0" fontId="0" fillId="0" borderId="1" xfId="0" quotePrefix="1" applyBorder="1" applyAlignment="1">
      <alignment horizontal="center" vertical="center"/>
    </xf>
    <xf numFmtId="0" fontId="0" fillId="0" borderId="4" xfId="0" applyBorder="1"/>
    <xf numFmtId="0" fontId="2" fillId="0" borderId="4" xfId="0" applyFont="1" applyBorder="1" applyAlignment="1">
      <alignment horizontal="center"/>
    </xf>
    <xf numFmtId="4" fontId="2" fillId="0" borderId="0" xfId="0" applyNumberFormat="1" applyFont="1"/>
    <xf numFmtId="0" fontId="0" fillId="0" borderId="0" xfId="0" applyAlignment="1">
      <alignment horizontal="right"/>
    </xf>
    <xf numFmtId="0" fontId="37" fillId="0" borderId="0" xfId="0" applyFont="1"/>
    <xf numFmtId="0" fontId="12" fillId="0" borderId="0" xfId="0" applyFont="1" applyAlignment="1">
      <alignment horizontal="right"/>
    </xf>
    <xf numFmtId="0" fontId="5" fillId="0" borderId="0" xfId="0" applyFont="1" applyAlignment="1">
      <alignment horizontal="right"/>
    </xf>
    <xf numFmtId="0" fontId="9" fillId="0" borderId="0" xfId="0" applyFont="1" applyAlignment="1">
      <alignment horizontal="right"/>
    </xf>
    <xf numFmtId="0" fontId="38" fillId="0" borderId="0" xfId="0" applyFont="1" applyAlignment="1">
      <alignment horizontal="right"/>
    </xf>
    <xf numFmtId="4" fontId="12" fillId="0" borderId="0" xfId="0" applyNumberFormat="1" applyFont="1"/>
    <xf numFmtId="164" fontId="16" fillId="15" borderId="2" xfId="0" applyNumberFormat="1" applyFont="1" applyFill="1" applyBorder="1" applyAlignment="1">
      <alignment horizontal="center" vertical="center" wrapText="1"/>
    </xf>
    <xf numFmtId="0" fontId="28" fillId="32" borderId="0" xfId="0" applyFont="1" applyFill="1" applyAlignment="1">
      <alignment horizontal="center"/>
    </xf>
    <xf numFmtId="0" fontId="16"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3" fillId="0" borderId="0" xfId="14"/>
    <xf numFmtId="0" fontId="13" fillId="0" borderId="29" xfId="14" applyBorder="1" applyAlignment="1">
      <alignment horizontal="center" vertical="center" wrapText="1"/>
    </xf>
    <xf numFmtId="0" fontId="13" fillId="0" borderId="30" xfId="14" applyBorder="1" applyAlignment="1">
      <alignment horizontal="center" vertical="center" wrapText="1"/>
    </xf>
    <xf numFmtId="0" fontId="13" fillId="0" borderId="0" xfId="14" applyAlignment="1">
      <alignment horizontal="center" vertical="center" wrapText="1"/>
    </xf>
    <xf numFmtId="4" fontId="13" fillId="0" borderId="0" xfId="14" applyNumberFormat="1" applyAlignment="1">
      <alignment horizontal="right" vertical="center" wrapText="1"/>
    </xf>
    <xf numFmtId="4" fontId="13" fillId="0" borderId="29" xfId="14" applyNumberFormat="1" applyBorder="1" applyAlignment="1">
      <alignment horizontal="right" vertical="center" wrapText="1"/>
    </xf>
    <xf numFmtId="0" fontId="35" fillId="0" borderId="30" xfId="0" applyFont="1" applyBorder="1" applyAlignment="1">
      <alignment horizontal="center" vertical="center"/>
    </xf>
    <xf numFmtId="0" fontId="35" fillId="0" borderId="30" xfId="0" applyFont="1" applyBorder="1" applyAlignment="1">
      <alignment horizontal="center" vertical="center" wrapText="1"/>
    </xf>
    <xf numFmtId="0" fontId="35" fillId="0" borderId="0" xfId="0" applyFont="1" applyAlignment="1">
      <alignment horizontal="center" vertical="center" wrapText="1"/>
    </xf>
    <xf numFmtId="0" fontId="35" fillId="0" borderId="29" xfId="0" applyFont="1" applyBorder="1" applyAlignment="1">
      <alignment horizontal="center" vertical="center" wrapText="1"/>
    </xf>
    <xf numFmtId="4" fontId="14" fillId="0" borderId="30" xfId="0" applyNumberFormat="1" applyFont="1" applyBorder="1" applyAlignment="1">
      <alignment horizontal="center" vertical="center" wrapText="1"/>
    </xf>
    <xf numFmtId="4" fontId="14" fillId="0" borderId="0" xfId="0" applyNumberFormat="1" applyFont="1" applyAlignment="1">
      <alignment horizontal="right" vertical="center" wrapText="1"/>
    </xf>
    <xf numFmtId="0" fontId="14" fillId="0" borderId="0" xfId="0" applyFont="1" applyAlignment="1">
      <alignment horizontal="right" vertical="center" wrapText="1"/>
    </xf>
    <xf numFmtId="0" fontId="14" fillId="0" borderId="30" xfId="0" applyFont="1" applyBorder="1" applyAlignment="1">
      <alignment horizontal="center" vertical="center"/>
    </xf>
    <xf numFmtId="4" fontId="14" fillId="0" borderId="29" xfId="0" applyNumberFormat="1" applyFont="1" applyBorder="1" applyAlignment="1">
      <alignment horizontal="right" vertical="center" wrapText="1"/>
    </xf>
    <xf numFmtId="0" fontId="14" fillId="0" borderId="29" xfId="0" applyFont="1" applyBorder="1" applyAlignment="1">
      <alignment horizontal="right" vertical="center" wrapText="1"/>
    </xf>
    <xf numFmtId="0" fontId="16" fillId="12" borderId="1" xfId="0" applyFont="1" applyFill="1" applyBorder="1" applyAlignment="1">
      <alignment horizontal="center" vertical="center" wrapText="1"/>
    </xf>
    <xf numFmtId="0" fontId="40" fillId="23" borderId="4" xfId="0" applyFont="1" applyFill="1" applyBorder="1" applyAlignment="1">
      <alignment horizontal="center" vertical="center" wrapText="1"/>
    </xf>
    <xf numFmtId="0" fontId="40" fillId="19" borderId="4" xfId="0" applyFont="1" applyFill="1" applyBorder="1" applyAlignment="1">
      <alignment horizontal="center" vertical="center" wrapText="1"/>
    </xf>
    <xf numFmtId="4" fontId="0" fillId="0" borderId="2" xfId="0" applyNumberFormat="1" applyBorder="1" applyAlignment="1">
      <alignment vertical="center"/>
    </xf>
    <xf numFmtId="0" fontId="41" fillId="0" borderId="33" xfId="0" applyFont="1" applyBorder="1"/>
    <xf numFmtId="4" fontId="41" fillId="0" borderId="33" xfId="0" applyNumberFormat="1" applyFont="1" applyBorder="1"/>
    <xf numFmtId="0" fontId="7" fillId="24" borderId="31" xfId="1" applyFont="1" applyFill="1" applyBorder="1" applyAlignment="1">
      <alignment horizontal="center"/>
    </xf>
    <xf numFmtId="0" fontId="20" fillId="19" borderId="12" xfId="0" applyFont="1" applyFill="1" applyBorder="1" applyAlignment="1">
      <alignment horizontal="center"/>
    </xf>
    <xf numFmtId="0" fontId="21" fillId="24" borderId="31" xfId="0" applyFont="1" applyFill="1" applyBorder="1"/>
    <xf numFmtId="0" fontId="21" fillId="7" borderId="31" xfId="0" applyFont="1" applyFill="1" applyBorder="1"/>
    <xf numFmtId="0" fontId="21" fillId="24" borderId="32" xfId="0" applyFont="1" applyFill="1" applyBorder="1"/>
    <xf numFmtId="0" fontId="7" fillId="24" borderId="32" xfId="1" applyFont="1" applyFill="1" applyBorder="1" applyAlignment="1">
      <alignment horizontal="center"/>
    </xf>
    <xf numFmtId="165" fontId="0" fillId="26" borderId="8" xfId="0" applyNumberFormat="1" applyFill="1" applyBorder="1" applyAlignment="1">
      <alignment horizontal="center"/>
    </xf>
    <xf numFmtId="165" fontId="0" fillId="26" borderId="13" xfId="0" applyNumberFormat="1" applyFill="1" applyBorder="1" applyAlignment="1">
      <alignment horizontal="center"/>
    </xf>
    <xf numFmtId="165" fontId="0" fillId="26" borderId="14" xfId="0" applyNumberFormat="1" applyFill="1" applyBorder="1" applyAlignment="1">
      <alignment horizontal="center"/>
    </xf>
    <xf numFmtId="165" fontId="0" fillId="26" borderId="15" xfId="0" applyNumberFormat="1" applyFill="1" applyBorder="1" applyAlignment="1">
      <alignment horizontal="center"/>
    </xf>
    <xf numFmtId="165" fontId="0" fillId="26" borderId="0" xfId="0" applyNumberFormat="1" applyFill="1" applyAlignment="1">
      <alignment horizontal="center"/>
    </xf>
    <xf numFmtId="165" fontId="0" fillId="26" borderId="16" xfId="0" applyNumberFormat="1" applyFill="1" applyBorder="1" applyAlignment="1">
      <alignment horizontal="center"/>
    </xf>
    <xf numFmtId="165" fontId="0" fillId="26" borderId="17" xfId="0" applyNumberFormat="1" applyFill="1" applyBorder="1" applyAlignment="1">
      <alignment horizontal="center"/>
    </xf>
    <xf numFmtId="165" fontId="0" fillId="26" borderId="18" xfId="0" applyNumberFormat="1" applyFill="1" applyBorder="1" applyAlignment="1">
      <alignment horizontal="center"/>
    </xf>
    <xf numFmtId="165" fontId="0" fillId="26" borderId="19" xfId="0" applyNumberFormat="1" applyFill="1" applyBorder="1" applyAlignment="1">
      <alignment horizontal="center"/>
    </xf>
    <xf numFmtId="0" fontId="3" fillId="9" borderId="20" xfId="0" applyFont="1" applyFill="1" applyBorder="1" applyAlignment="1">
      <alignment horizontal="center"/>
    </xf>
    <xf numFmtId="0" fontId="3" fillId="9" borderId="21" xfId="0" applyFont="1" applyFill="1" applyBorder="1" applyAlignment="1">
      <alignment horizontal="center"/>
    </xf>
    <xf numFmtId="0" fontId="3" fillId="9" borderId="22" xfId="0" applyFont="1" applyFill="1" applyBorder="1" applyAlignment="1">
      <alignment horizontal="center"/>
    </xf>
    <xf numFmtId="165" fontId="0" fillId="27" borderId="8" xfId="0" applyNumberFormat="1" applyFill="1" applyBorder="1" applyAlignment="1">
      <alignment horizontal="center"/>
    </xf>
    <xf numFmtId="165" fontId="0" fillId="27" borderId="13" xfId="0" applyNumberFormat="1" applyFill="1" applyBorder="1" applyAlignment="1">
      <alignment horizontal="center"/>
    </xf>
    <xf numFmtId="165" fontId="0" fillId="27" borderId="14" xfId="0" applyNumberFormat="1" applyFill="1" applyBorder="1" applyAlignment="1">
      <alignment horizontal="center"/>
    </xf>
    <xf numFmtId="165" fontId="0" fillId="27" borderId="15" xfId="0" applyNumberFormat="1" applyFill="1" applyBorder="1" applyAlignment="1">
      <alignment horizontal="center"/>
    </xf>
    <xf numFmtId="165" fontId="0" fillId="27" borderId="0" xfId="0" applyNumberFormat="1" applyFill="1" applyAlignment="1">
      <alignment horizontal="center"/>
    </xf>
    <xf numFmtId="165" fontId="0" fillId="27" borderId="16" xfId="0" applyNumberFormat="1" applyFill="1" applyBorder="1" applyAlignment="1">
      <alignment horizontal="center"/>
    </xf>
    <xf numFmtId="165" fontId="0" fillId="27" borderId="17" xfId="0" applyNumberFormat="1" applyFill="1" applyBorder="1" applyAlignment="1">
      <alignment horizontal="center"/>
    </xf>
    <xf numFmtId="165" fontId="0" fillId="27" borderId="18" xfId="0" applyNumberFormat="1" applyFill="1" applyBorder="1" applyAlignment="1">
      <alignment horizontal="center"/>
    </xf>
    <xf numFmtId="165" fontId="0" fillId="27" borderId="19" xfId="0" applyNumberFormat="1" applyFill="1" applyBorder="1" applyAlignment="1">
      <alignment horizontal="center"/>
    </xf>
    <xf numFmtId="0" fontId="1" fillId="13" borderId="5" xfId="0" applyFont="1" applyFill="1" applyBorder="1" applyAlignment="1">
      <alignment horizontal="center"/>
    </xf>
    <xf numFmtId="0" fontId="1" fillId="13" borderId="9" xfId="0" applyFont="1" applyFill="1" applyBorder="1" applyAlignment="1">
      <alignment horizontal="center"/>
    </xf>
    <xf numFmtId="0" fontId="1" fillId="13" borderId="6" xfId="0" applyFont="1" applyFill="1" applyBorder="1" applyAlignment="1">
      <alignment horizontal="center"/>
    </xf>
    <xf numFmtId="0" fontId="5" fillId="0" borderId="0" xfId="0" applyFont="1" applyAlignment="1">
      <alignment horizontal="center" vertical="center" wrapText="1"/>
    </xf>
    <xf numFmtId="0" fontId="1" fillId="13" borderId="1" xfId="0" applyFont="1" applyFill="1" applyBorder="1" applyAlignment="1">
      <alignment horizontal="center"/>
    </xf>
    <xf numFmtId="0" fontId="5" fillId="0" borderId="0" xfId="0" applyFont="1"/>
    <xf numFmtId="0" fontId="6" fillId="0" borderId="1" xfId="1" applyFont="1" applyBorder="1" applyAlignment="1">
      <alignment horizontal="left"/>
    </xf>
    <xf numFmtId="0" fontId="6" fillId="0" borderId="1" xfId="1" applyFont="1" applyBorder="1" applyAlignment="1">
      <alignment horizontal="left" wrapText="1"/>
    </xf>
    <xf numFmtId="0" fontId="0" fillId="0" borderId="1" xfId="0" applyBorder="1" applyAlignment="1">
      <alignment horizontal="justify" vertical="center" wrapText="1"/>
    </xf>
    <xf numFmtId="0" fontId="0" fillId="0" borderId="1" xfId="0" applyBorder="1" applyAlignment="1">
      <alignment horizontal="justify" vertical="center"/>
    </xf>
    <xf numFmtId="0" fontId="9" fillId="0" borderId="0" xfId="0" applyFont="1" applyAlignment="1">
      <alignment horizontal="right"/>
    </xf>
    <xf numFmtId="0" fontId="5" fillId="0" borderId="0" xfId="0" applyFont="1" applyAlignment="1">
      <alignment horizontal="justify" wrapText="1"/>
    </xf>
    <xf numFmtId="0" fontId="28" fillId="33" borderId="0" xfId="0" applyFont="1" applyFill="1" applyAlignment="1">
      <alignment horizontal="center"/>
    </xf>
    <xf numFmtId="0" fontId="0" fillId="0" borderId="28" xfId="0" applyBorder="1" applyAlignment="1">
      <alignment horizontal="center"/>
    </xf>
    <xf numFmtId="0" fontId="0" fillId="0" borderId="0" xfId="0" applyAlignment="1">
      <alignment horizontal="center"/>
    </xf>
    <xf numFmtId="0" fontId="2" fillId="30" borderId="0" xfId="0" applyFont="1" applyFill="1" applyAlignment="1">
      <alignment horizontal="center"/>
    </xf>
    <xf numFmtId="0" fontId="2" fillId="25" borderId="2" xfId="0" applyFont="1" applyFill="1" applyBorder="1" applyAlignment="1">
      <alignment horizontal="center" vertical="center" wrapText="1"/>
    </xf>
    <xf numFmtId="0" fontId="3" fillId="9" borderId="0" xfId="0" applyFont="1" applyFill="1" applyAlignment="1">
      <alignment horizontal="center"/>
    </xf>
    <xf numFmtId="0" fontId="3" fillId="31" borderId="0" xfId="0" applyFont="1" applyFill="1" applyAlignment="1">
      <alignment horizontal="center"/>
    </xf>
    <xf numFmtId="0" fontId="28" fillId="4" borderId="0" xfId="0" applyFont="1" applyFill="1" applyAlignment="1">
      <alignment horizontal="center"/>
    </xf>
    <xf numFmtId="0" fontId="41" fillId="0" borderId="33" xfId="0" applyFont="1" applyBorder="1" applyAlignment="1">
      <alignment horizontal="center"/>
    </xf>
    <xf numFmtId="0" fontId="8" fillId="8" borderId="1" xfId="0" applyFont="1" applyFill="1" applyBorder="1" applyAlignment="1">
      <alignment horizontal="center" vertical="center" wrapText="1"/>
    </xf>
    <xf numFmtId="0" fontId="8" fillId="0" borderId="1" xfId="0" applyFont="1" applyBorder="1" applyAlignment="1">
      <alignment horizontal="justify" vertical="center" wrapText="1"/>
    </xf>
    <xf numFmtId="0" fontId="8" fillId="0" borderId="2" xfId="0" applyFont="1" applyBorder="1" applyAlignment="1">
      <alignment horizontal="justify" vertical="center" wrapText="1"/>
    </xf>
    <xf numFmtId="0" fontId="3" fillId="6" borderId="28" xfId="0" applyFont="1" applyFill="1" applyBorder="1" applyAlignment="1">
      <alignment horizontal="center"/>
    </xf>
    <xf numFmtId="0" fontId="3" fillId="6" borderId="0" xfId="0" applyFont="1" applyFill="1" applyAlignment="1">
      <alignment horizontal="center"/>
    </xf>
    <xf numFmtId="0" fontId="14" fillId="0" borderId="29" xfId="0" applyFont="1" applyBorder="1" applyAlignment="1">
      <alignment horizontal="center" vertical="center" wrapText="1"/>
    </xf>
    <xf numFmtId="0" fontId="17" fillId="0" borderId="29" xfId="0" applyFont="1" applyBorder="1" applyAlignment="1">
      <alignment horizontal="center" vertical="center" wrapText="1"/>
    </xf>
    <xf numFmtId="0" fontId="2" fillId="0" borderId="29" xfId="14" applyFont="1" applyBorder="1" applyAlignment="1">
      <alignment horizontal="center" vertical="center" wrapText="1"/>
    </xf>
    <xf numFmtId="0" fontId="13" fillId="0" borderId="29" xfId="14" applyBorder="1" applyAlignment="1">
      <alignment horizontal="center" vertical="center" wrapText="1"/>
    </xf>
    <xf numFmtId="0" fontId="13" fillId="0" borderId="30" xfId="14" applyBorder="1" applyAlignment="1">
      <alignment horizontal="left" vertical="center" wrapText="1"/>
    </xf>
    <xf numFmtId="0" fontId="14" fillId="0" borderId="29" xfId="0" applyFont="1" applyBorder="1" applyAlignment="1">
      <alignment horizontal="justify" vertical="center"/>
    </xf>
    <xf numFmtId="0" fontId="2" fillId="0" borderId="1" xfId="0" applyFont="1" applyBorder="1" applyAlignment="1">
      <alignment horizontal="center"/>
    </xf>
    <xf numFmtId="0" fontId="2" fillId="0" borderId="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6" xfId="0" applyFont="1" applyBorder="1" applyAlignment="1">
      <alignment horizontal="center" vertical="center" wrapText="1"/>
    </xf>
    <xf numFmtId="0" fontId="2" fillId="8" borderId="5" xfId="0" applyFont="1" applyFill="1" applyBorder="1" applyAlignment="1">
      <alignment horizontal="center"/>
    </xf>
    <xf numFmtId="0" fontId="2" fillId="8" borderId="6" xfId="0" applyFont="1" applyFill="1" applyBorder="1" applyAlignment="1">
      <alignment horizontal="center"/>
    </xf>
    <xf numFmtId="0" fontId="3" fillId="6" borderId="10"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4" borderId="7" xfId="0" applyFont="1" applyFill="1" applyBorder="1" applyAlignment="1">
      <alignment horizontal="center"/>
    </xf>
    <xf numFmtId="0" fontId="3" fillId="19" borderId="1" xfId="0" applyFont="1" applyFill="1" applyBorder="1" applyAlignment="1">
      <alignment horizontal="center"/>
    </xf>
  </cellXfs>
  <cellStyles count="15">
    <cellStyle name="currency" xfId="13" xr:uid="{415C0679-A07B-4E7B-A819-34C5665D2780}"/>
    <cellStyle name="Día" xfId="10" xr:uid="{5B5491AA-4504-4865-A08F-25A9147801A1}"/>
    <cellStyle name="Encabezado 1 2" xfId="3" xr:uid="{1B52C9B7-A3C6-4F97-84F5-DAC105ED69F1}"/>
    <cellStyle name="Énfasis5 2" xfId="4" xr:uid="{909506F1-B92F-415B-9E37-344708E72014}"/>
    <cellStyle name="Hipervínculo" xfId="1" builtinId="8"/>
    <cellStyle name="Normal" xfId="0" builtinId="0"/>
    <cellStyle name="Normal 2" xfId="6" xr:uid="{DFEF0140-B5F5-4217-B153-4F5AEE65D5B5}"/>
    <cellStyle name="Normal 2 2" xfId="11" xr:uid="{AC781C6B-8367-4685-AC4E-CDF909FE6088}"/>
    <cellStyle name="Normal 4 12" xfId="12" xr:uid="{25D4E0E8-D190-4FB5-9CDC-44F065C1156B}"/>
    <cellStyle name="Normal 8" xfId="14" xr:uid="{E5073C9E-9AFA-4881-85A1-9CB5A142B058}"/>
    <cellStyle name="Notas 2" xfId="5" xr:uid="{42BBE960-97AF-455E-B052-68566AB6F79C}"/>
    <cellStyle name="Porcentaje" xfId="2" builtinId="5"/>
    <cellStyle name="Título 2 2" xfId="8" xr:uid="{CB9F6799-9576-4E4A-95DC-7C2B8582D6AB}"/>
    <cellStyle name="Título 3 2" xfId="9" xr:uid="{6D3B0FF3-86D0-4FA3-8D9C-CB76AAAB0CAC}"/>
    <cellStyle name="Título 4" xfId="7" xr:uid="{D5B6EC49-1384-4893-B928-27C5711B90AD}"/>
  </cellStyles>
  <dxfs count="1">
    <dxf>
      <font>
        <color rgb="FFFFFF00"/>
      </font>
      <fill>
        <patternFill>
          <bgColor rgb="FFC00000"/>
        </patternFill>
      </fill>
    </dxf>
  </dxfs>
  <tableStyles count="0" defaultTableStyle="TableStyleMedium2" defaultPivotStyle="PivotStyleLight16"/>
  <colors>
    <mruColors>
      <color rgb="FF33CC33"/>
      <color rgb="FF0033CC"/>
      <color rgb="FFFFFFCC"/>
      <color rgb="FF99CCFF"/>
      <color rgb="FF66FF99"/>
      <color rgb="FF008080"/>
      <color rgb="FFFFFFFF"/>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jpeg"/><Relationship Id="rId5" Type="http://schemas.openxmlformats.org/officeDocument/2006/relationships/image" Target="../media/image3.png"/><Relationship Id="rId4" Type="http://schemas.openxmlformats.org/officeDocument/2006/relationships/hyperlink" Target="https://www.acfmsc.com/"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MENU!C7"/></Relationships>
</file>

<file path=xl/drawings/_rels/drawing4.xml.rels><?xml version="1.0" encoding="UTF-8" standalone="yes"?>
<Relationships xmlns="http://schemas.openxmlformats.org/package/2006/relationships"><Relationship Id="rId1" Type="http://schemas.openxmlformats.org/officeDocument/2006/relationships/hyperlink" Target="#MENU!C7"/></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microsoft.com/office/2017/06/relationships/model3d" Target="../media/model3d1.glb"/><Relationship Id="rId1" Type="http://schemas.openxmlformats.org/officeDocument/2006/relationships/hyperlink" Target="#MENU!C8"/></Relationships>
</file>

<file path=xl/drawings/_rels/drawing6.xml.rels><?xml version="1.0" encoding="UTF-8" standalone="yes"?>
<Relationships xmlns="http://schemas.openxmlformats.org/package/2006/relationships"><Relationship Id="rId1" Type="http://schemas.openxmlformats.org/officeDocument/2006/relationships/hyperlink" Target="#MENU!C7"/></Relationships>
</file>

<file path=xl/drawings/_rels/drawing7.xml.rels><?xml version="1.0" encoding="UTF-8" standalone="yes"?>
<Relationships xmlns="http://schemas.openxmlformats.org/package/2006/relationships"><Relationship Id="rId1" Type="http://schemas.openxmlformats.org/officeDocument/2006/relationships/hyperlink" Target="#MENU!C7"/></Relationships>
</file>

<file path=xl/drawings/drawing1.xml><?xml version="1.0" encoding="utf-8"?>
<xdr:wsDr xmlns:xdr="http://schemas.openxmlformats.org/drawingml/2006/spreadsheetDrawing" xmlns:a="http://schemas.openxmlformats.org/drawingml/2006/main">
  <xdr:oneCellAnchor>
    <xdr:from>
      <xdr:col>3</xdr:col>
      <xdr:colOff>133350</xdr:colOff>
      <xdr:row>1</xdr:row>
      <xdr:rowOff>155041</xdr:rowOff>
    </xdr:from>
    <xdr:ext cx="5095875" cy="1219565"/>
    <xdr:sp macro="" textlink="">
      <xdr:nvSpPr>
        <xdr:cNvPr id="11" name="Rectángulo 10">
          <a:extLst>
            <a:ext uri="{FF2B5EF4-FFF2-40B4-BE49-F238E27FC236}">
              <a16:creationId xmlns:a16="http://schemas.microsoft.com/office/drawing/2014/main" id="{0419176B-2D5B-1512-A709-CEB46C09DFBF}"/>
            </a:ext>
          </a:extLst>
        </xdr:cNvPr>
        <xdr:cNvSpPr/>
      </xdr:nvSpPr>
      <xdr:spPr>
        <a:xfrm>
          <a:off x="1809750" y="307441"/>
          <a:ext cx="5095875" cy="1219565"/>
        </a:xfrm>
        <a:prstGeom prst="rect">
          <a:avLst/>
        </a:prstGeom>
        <a:noFill/>
      </xdr:spPr>
      <xdr:txBody>
        <a:bodyPr wrap="square" lIns="91440" tIns="45720" rIns="91440" bIns="45720">
          <a:spAutoFit/>
        </a:bodyPr>
        <a:lstStyle/>
        <a:p>
          <a:pPr algn="ctr"/>
          <a:r>
            <a:rPr lang="es-ES" sz="3600" b="1" cap="none" spc="50">
              <a:ln w="9525" cmpd="sng">
                <a:solidFill>
                  <a:schemeClr val="accent1"/>
                </a:solidFill>
                <a:prstDash val="solid"/>
              </a:ln>
              <a:solidFill>
                <a:srgbClr val="70AD47">
                  <a:tint val="1000"/>
                </a:srgbClr>
              </a:solidFill>
              <a:effectLst>
                <a:glow rad="38100">
                  <a:schemeClr val="accent1">
                    <a:alpha val="40000"/>
                  </a:schemeClr>
                </a:glow>
              </a:effectLst>
            </a:rPr>
            <a:t>Revisión</a:t>
          </a:r>
          <a:r>
            <a:rPr lang="es-ES" sz="3600" b="1" cap="none" spc="50" baseline="0">
              <a:ln w="9525" cmpd="sng">
                <a:solidFill>
                  <a:schemeClr val="accent1"/>
                </a:solidFill>
                <a:prstDash val="solid"/>
              </a:ln>
              <a:solidFill>
                <a:srgbClr val="70AD47">
                  <a:tint val="1000"/>
                </a:srgbClr>
              </a:solidFill>
              <a:effectLst>
                <a:glow rad="38100">
                  <a:schemeClr val="accent1">
                    <a:alpha val="40000"/>
                  </a:schemeClr>
                </a:glow>
              </a:effectLst>
            </a:rPr>
            <a:t> anticipada de la nómina</a:t>
          </a:r>
          <a:endParaRPr lang="es-ES" sz="36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twoCellAnchor editAs="oneCell">
    <xdr:from>
      <xdr:col>4</xdr:col>
      <xdr:colOff>647701</xdr:colOff>
      <xdr:row>14</xdr:row>
      <xdr:rowOff>0</xdr:rowOff>
    </xdr:from>
    <xdr:to>
      <xdr:col>6</xdr:col>
      <xdr:colOff>191147</xdr:colOff>
      <xdr:row>19</xdr:row>
      <xdr:rowOff>133350</xdr:rowOff>
    </xdr:to>
    <xdr:pic>
      <xdr:nvPicPr>
        <xdr:cNvPr id="12" name="Imagen 11">
          <a:extLst>
            <a:ext uri="{FF2B5EF4-FFF2-40B4-BE49-F238E27FC236}">
              <a16:creationId xmlns:a16="http://schemas.microsoft.com/office/drawing/2014/main" id="{83DE1DD6-1D03-12EE-0FC8-721816588205}"/>
            </a:ext>
          </a:extLst>
        </xdr:cNvPr>
        <xdr:cNvPicPr>
          <a:picLocks noChangeAspect="1"/>
        </xdr:cNvPicPr>
      </xdr:nvPicPr>
      <xdr:blipFill>
        <a:blip xmlns:r="http://schemas.openxmlformats.org/officeDocument/2006/relationships" r:embed="rId1"/>
        <a:stretch>
          <a:fillRect/>
        </a:stretch>
      </xdr:blipFill>
      <xdr:spPr>
        <a:xfrm>
          <a:off x="3086101" y="2647950"/>
          <a:ext cx="1067446" cy="1085850"/>
        </a:xfrm>
        <a:prstGeom prst="rect">
          <a:avLst/>
        </a:prstGeom>
      </xdr:spPr>
    </xdr:pic>
    <xdr:clientData/>
  </xdr:twoCellAnchor>
  <xdr:twoCellAnchor editAs="oneCell">
    <xdr:from>
      <xdr:col>8</xdr:col>
      <xdr:colOff>266701</xdr:colOff>
      <xdr:row>15</xdr:row>
      <xdr:rowOff>152401</xdr:rowOff>
    </xdr:from>
    <xdr:to>
      <xdr:col>9</xdr:col>
      <xdr:colOff>228601</xdr:colOff>
      <xdr:row>19</xdr:row>
      <xdr:rowOff>114301</xdr:rowOff>
    </xdr:to>
    <xdr:pic>
      <xdr:nvPicPr>
        <xdr:cNvPr id="15" name="Imagen 14">
          <a:extLst>
            <a:ext uri="{FF2B5EF4-FFF2-40B4-BE49-F238E27FC236}">
              <a16:creationId xmlns:a16="http://schemas.microsoft.com/office/drawing/2014/main" id="{A079E17C-B11E-F23D-E393-0E535120EDDB}"/>
            </a:ext>
          </a:extLst>
        </xdr:cNvPr>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extLst>
            <a:ext uri="{BEBA8EAE-BF5A-486C-A8C5-ECC9F3942E4B}">
              <a14:imgProps xmlns:a14="http://schemas.microsoft.com/office/drawing/2010/main">
                <a14:imgLayer r:embed="rId3">
                  <a14:imgEffect>
                    <a14:brightnessContrast bright="40000" contrast="20000"/>
                  </a14:imgEffect>
                </a14:imgLayer>
              </a14:imgProps>
            </a:ext>
            <a:ext uri="{28A0092B-C50C-407E-A947-70E740481C1C}">
              <a14:useLocalDpi xmlns:a14="http://schemas.microsoft.com/office/drawing/2010/main" val="0"/>
            </a:ext>
          </a:extLst>
        </a:blip>
        <a:stretch>
          <a:fillRect/>
        </a:stretch>
      </xdr:blipFill>
      <xdr:spPr>
        <a:xfrm>
          <a:off x="5753101" y="2990851"/>
          <a:ext cx="723900" cy="723900"/>
        </a:xfrm>
        <a:prstGeom prst="rect">
          <a:avLst/>
        </a:prstGeom>
      </xdr:spPr>
    </xdr:pic>
    <xdr:clientData/>
  </xdr:twoCellAnchor>
  <xdr:twoCellAnchor editAs="oneCell">
    <xdr:from>
      <xdr:col>1</xdr:col>
      <xdr:colOff>76198</xdr:colOff>
      <xdr:row>1</xdr:row>
      <xdr:rowOff>142875</xdr:rowOff>
    </xdr:from>
    <xdr:to>
      <xdr:col>2</xdr:col>
      <xdr:colOff>619125</xdr:colOff>
      <xdr:row>9</xdr:row>
      <xdr:rowOff>72938</xdr:rowOff>
    </xdr:to>
    <xdr:pic>
      <xdr:nvPicPr>
        <xdr:cNvPr id="2" name="LOGO">
          <a:hlinkClick xmlns:r="http://schemas.openxmlformats.org/officeDocument/2006/relationships" r:id="rId4"/>
          <a:extLst>
            <a:ext uri="{FF2B5EF4-FFF2-40B4-BE49-F238E27FC236}">
              <a16:creationId xmlns:a16="http://schemas.microsoft.com/office/drawing/2014/main" id="{4E2E9404-BE32-45A6-953A-5242338DDDB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28598" y="295275"/>
          <a:ext cx="1304927" cy="1454063"/>
        </a:xfrm>
        <a:prstGeom prst="rect">
          <a:avLst/>
        </a:prstGeom>
      </xdr:spPr>
    </xdr:pic>
    <xdr:clientData/>
  </xdr:twoCellAnchor>
  <xdr:twoCellAnchor editAs="oneCell">
    <xdr:from>
      <xdr:col>0</xdr:col>
      <xdr:colOff>0</xdr:colOff>
      <xdr:row>0</xdr:row>
      <xdr:rowOff>0</xdr:rowOff>
    </xdr:from>
    <xdr:to>
      <xdr:col>10</xdr:col>
      <xdr:colOff>723899</xdr:colOff>
      <xdr:row>30</xdr:row>
      <xdr:rowOff>95249</xdr:rowOff>
    </xdr:to>
    <xdr:pic>
      <xdr:nvPicPr>
        <xdr:cNvPr id="3" name="Imagen 2">
          <a:extLst>
            <a:ext uri="{FF2B5EF4-FFF2-40B4-BE49-F238E27FC236}">
              <a16:creationId xmlns:a16="http://schemas.microsoft.com/office/drawing/2014/main" id="{33CB8F8F-0DB9-C0A3-42FD-E3C08A0349B7}"/>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0" y="0"/>
          <a:ext cx="7734299" cy="58007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123825</xdr:colOff>
      <xdr:row>25</xdr:row>
      <xdr:rowOff>19050</xdr:rowOff>
    </xdr:from>
    <xdr:to>
      <xdr:col>6</xdr:col>
      <xdr:colOff>571500</xdr:colOff>
      <xdr:row>26</xdr:row>
      <xdr:rowOff>95250</xdr:rowOff>
    </xdr:to>
    <xdr:sp macro="" textlink="">
      <xdr:nvSpPr>
        <xdr:cNvPr id="13" name="CuadroTexto 12">
          <a:extLst>
            <a:ext uri="{FF2B5EF4-FFF2-40B4-BE49-F238E27FC236}">
              <a16:creationId xmlns:a16="http://schemas.microsoft.com/office/drawing/2014/main" id="{A32BAC12-B178-8FFB-9F72-5857164890C5}"/>
            </a:ext>
          </a:extLst>
        </xdr:cNvPr>
        <xdr:cNvSpPr txBox="1"/>
      </xdr:nvSpPr>
      <xdr:spPr>
        <a:xfrm>
          <a:off x="276225" y="4762500"/>
          <a:ext cx="42576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b="1" kern="1200">
              <a:solidFill>
                <a:sysClr val="windowText" lastClr="000000"/>
              </a:solidFill>
            </a:rPr>
            <a:t>Elaborado</a:t>
          </a:r>
          <a:r>
            <a:rPr lang="es-MX" sz="1100" b="1" kern="1200" baseline="0">
              <a:solidFill>
                <a:sysClr val="windowText" lastClr="000000"/>
              </a:solidFill>
            </a:rPr>
            <a:t> por: C.P. Claudia Mendoza M. / C.P. Alberto Monroy S.</a:t>
          </a:r>
          <a:endParaRPr lang="es-MX" sz="1100" b="1" kern="12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2361878</xdr:colOff>
      <xdr:row>0</xdr:row>
      <xdr:rowOff>0</xdr:rowOff>
    </xdr:from>
    <xdr:ext cx="1924694" cy="937693"/>
    <xdr:sp macro="" textlink="">
      <xdr:nvSpPr>
        <xdr:cNvPr id="2" name="Rectángulo 1">
          <a:extLst>
            <a:ext uri="{FF2B5EF4-FFF2-40B4-BE49-F238E27FC236}">
              <a16:creationId xmlns:a16="http://schemas.microsoft.com/office/drawing/2014/main" id="{E6BD23FF-EBB9-BCE6-2F89-1A1618A48197}"/>
            </a:ext>
          </a:extLst>
        </xdr:cNvPr>
        <xdr:cNvSpPr/>
      </xdr:nvSpPr>
      <xdr:spPr>
        <a:xfrm>
          <a:off x="3123878" y="0"/>
          <a:ext cx="1924694" cy="937693"/>
        </a:xfrm>
        <a:prstGeom prst="rect">
          <a:avLst/>
        </a:prstGeom>
        <a:noFill/>
      </xdr:spPr>
      <xdr:txBody>
        <a:bodyPr wrap="none" lIns="91440" tIns="45720" rIns="91440" bIns="45720">
          <a:spAutoFit/>
        </a:bodyPr>
        <a:lstStyle/>
        <a:p>
          <a:pPr algn="ctr"/>
          <a:r>
            <a:rPr lang="es-E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MENÚ</a:t>
          </a:r>
        </a:p>
      </xdr:txBody>
    </xdr:sp>
    <xdr:clientData/>
  </xdr:oneCellAnchor>
</xdr:wsDr>
</file>

<file path=xl/drawings/drawing3.xml><?xml version="1.0" encoding="utf-8"?>
<xdr:wsDr xmlns:xdr="http://schemas.openxmlformats.org/drawingml/2006/spreadsheetDrawing" xmlns:a="http://schemas.openxmlformats.org/drawingml/2006/main">
  <xdr:twoCellAnchor editAs="absolute">
    <xdr:from>
      <xdr:col>5</xdr:col>
      <xdr:colOff>995796</xdr:colOff>
      <xdr:row>0</xdr:row>
      <xdr:rowOff>86591</xdr:rowOff>
    </xdr:from>
    <xdr:to>
      <xdr:col>7</xdr:col>
      <xdr:colOff>301047</xdr:colOff>
      <xdr:row>2</xdr:row>
      <xdr:rowOff>123314</xdr:rowOff>
    </xdr:to>
    <xdr:grpSp>
      <xdr:nvGrpSpPr>
        <xdr:cNvPr id="5" name="Grupo 4">
          <a:hlinkClick xmlns:r="http://schemas.openxmlformats.org/officeDocument/2006/relationships" r:id="rId1"/>
          <a:extLst>
            <a:ext uri="{FF2B5EF4-FFF2-40B4-BE49-F238E27FC236}">
              <a16:creationId xmlns:a16="http://schemas.microsoft.com/office/drawing/2014/main" id="{842D1683-7FC4-4E36-8E87-288831370B68}"/>
            </a:ext>
          </a:extLst>
        </xdr:cNvPr>
        <xdr:cNvGrpSpPr/>
      </xdr:nvGrpSpPr>
      <xdr:grpSpPr>
        <a:xfrm>
          <a:off x="9074728" y="86591"/>
          <a:ext cx="898524" cy="417723"/>
          <a:chOff x="6342063" y="166688"/>
          <a:chExt cx="896937" cy="417723"/>
        </a:xfrm>
      </xdr:grpSpPr>
      <xdr:sp macro="" textlink="">
        <xdr:nvSpPr>
          <xdr:cNvPr id="6" name="Medio marco 5">
            <a:extLst>
              <a:ext uri="{FF2B5EF4-FFF2-40B4-BE49-F238E27FC236}">
                <a16:creationId xmlns:a16="http://schemas.microsoft.com/office/drawing/2014/main" id="{7F19CFD8-B948-C171-7054-371FF38EAE77}"/>
              </a:ext>
            </a:extLst>
          </xdr:cNvPr>
          <xdr:cNvSpPr/>
        </xdr:nvSpPr>
        <xdr:spPr>
          <a:xfrm>
            <a:off x="6342063" y="166688"/>
            <a:ext cx="896937" cy="404812"/>
          </a:xfrm>
          <a:prstGeom prst="halfFrame">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s-MX" sz="1100">
              <a:solidFill>
                <a:schemeClr val="tx1"/>
              </a:solidFill>
            </a:endParaRPr>
          </a:p>
        </xdr:txBody>
      </xdr:sp>
      <xdr:sp macro="" textlink="">
        <xdr:nvSpPr>
          <xdr:cNvPr id="7" name="Rectángulo 6">
            <a:extLst>
              <a:ext uri="{FF2B5EF4-FFF2-40B4-BE49-F238E27FC236}">
                <a16:creationId xmlns:a16="http://schemas.microsoft.com/office/drawing/2014/main" id="{CEFE82EB-22C9-6512-F716-C687F83514B5}"/>
              </a:ext>
            </a:extLst>
          </xdr:cNvPr>
          <xdr:cNvSpPr/>
        </xdr:nvSpPr>
        <xdr:spPr>
          <a:xfrm>
            <a:off x="6436434" y="241560"/>
            <a:ext cx="700256" cy="342851"/>
          </a:xfrm>
          <a:prstGeom prst="rect">
            <a:avLst/>
          </a:prstGeom>
          <a:noFill/>
        </xdr:spPr>
        <xdr:txBody>
          <a:bodyPr wrap="none" lIns="91440" tIns="45720" rIns="91440" bIns="45720">
            <a:spAutoFit/>
          </a:bodyPr>
          <a:lstStyle/>
          <a:p>
            <a:pPr algn="ctr"/>
            <a:r>
              <a:rPr lang="es-ES" sz="1600" b="1" cap="none" spc="0">
                <a:ln w="6600">
                  <a:solidFill>
                    <a:schemeClr val="accent2"/>
                  </a:solidFill>
                  <a:prstDash val="solid"/>
                </a:ln>
                <a:solidFill>
                  <a:srgbClr val="FFFFFF"/>
                </a:solidFill>
                <a:effectLst>
                  <a:outerShdw dist="38100" dir="2700000" algn="tl" rotWithShape="0">
                    <a:schemeClr val="accent2"/>
                  </a:outerShdw>
                </a:effectLst>
              </a:rPr>
              <a:t>MENÚ</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2</xdr:col>
      <xdr:colOff>3905250</xdr:colOff>
      <xdr:row>1</xdr:row>
      <xdr:rowOff>0</xdr:rowOff>
    </xdr:from>
    <xdr:to>
      <xdr:col>2</xdr:col>
      <xdr:colOff>4803774</xdr:colOff>
      <xdr:row>3</xdr:row>
      <xdr:rowOff>36723</xdr:rowOff>
    </xdr:to>
    <xdr:grpSp>
      <xdr:nvGrpSpPr>
        <xdr:cNvPr id="2" name="Grupo 1">
          <a:hlinkClick xmlns:r="http://schemas.openxmlformats.org/officeDocument/2006/relationships" r:id="rId1"/>
          <a:extLst>
            <a:ext uri="{FF2B5EF4-FFF2-40B4-BE49-F238E27FC236}">
              <a16:creationId xmlns:a16="http://schemas.microsoft.com/office/drawing/2014/main" id="{1BA11A63-9B56-4238-AE8B-C64BC1DC2B54}"/>
            </a:ext>
          </a:extLst>
        </xdr:cNvPr>
        <xdr:cNvGrpSpPr/>
      </xdr:nvGrpSpPr>
      <xdr:grpSpPr>
        <a:xfrm>
          <a:off x="5532438" y="190500"/>
          <a:ext cx="898524" cy="417723"/>
          <a:chOff x="6342063" y="166688"/>
          <a:chExt cx="896937" cy="417723"/>
        </a:xfrm>
      </xdr:grpSpPr>
      <xdr:sp macro="" textlink="">
        <xdr:nvSpPr>
          <xdr:cNvPr id="3" name="Medio marco 2">
            <a:extLst>
              <a:ext uri="{FF2B5EF4-FFF2-40B4-BE49-F238E27FC236}">
                <a16:creationId xmlns:a16="http://schemas.microsoft.com/office/drawing/2014/main" id="{8AEA7444-0F91-24C4-FDC2-C631FE335DB5}"/>
              </a:ext>
            </a:extLst>
          </xdr:cNvPr>
          <xdr:cNvSpPr/>
        </xdr:nvSpPr>
        <xdr:spPr>
          <a:xfrm>
            <a:off x="6342063" y="166688"/>
            <a:ext cx="896937" cy="404812"/>
          </a:xfrm>
          <a:prstGeom prst="halfFrame">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s-MX" sz="1100">
              <a:solidFill>
                <a:schemeClr val="tx1"/>
              </a:solidFill>
            </a:endParaRPr>
          </a:p>
        </xdr:txBody>
      </xdr:sp>
      <xdr:sp macro="" textlink="">
        <xdr:nvSpPr>
          <xdr:cNvPr id="4" name="Rectángulo 3">
            <a:extLst>
              <a:ext uri="{FF2B5EF4-FFF2-40B4-BE49-F238E27FC236}">
                <a16:creationId xmlns:a16="http://schemas.microsoft.com/office/drawing/2014/main" id="{76CC8FCD-0855-B144-7D0A-5C6ACB9D3672}"/>
              </a:ext>
            </a:extLst>
          </xdr:cNvPr>
          <xdr:cNvSpPr/>
        </xdr:nvSpPr>
        <xdr:spPr>
          <a:xfrm>
            <a:off x="6436434" y="241560"/>
            <a:ext cx="700256" cy="342851"/>
          </a:xfrm>
          <a:prstGeom prst="rect">
            <a:avLst/>
          </a:prstGeom>
          <a:noFill/>
        </xdr:spPr>
        <xdr:txBody>
          <a:bodyPr wrap="none" lIns="91440" tIns="45720" rIns="91440" bIns="45720">
            <a:spAutoFit/>
          </a:bodyPr>
          <a:lstStyle/>
          <a:p>
            <a:pPr algn="ctr"/>
            <a:r>
              <a:rPr lang="es-ES" sz="1600" b="1" cap="none" spc="0">
                <a:ln w="6600">
                  <a:solidFill>
                    <a:schemeClr val="accent2"/>
                  </a:solidFill>
                  <a:prstDash val="solid"/>
                </a:ln>
                <a:solidFill>
                  <a:srgbClr val="FFFFFF"/>
                </a:solidFill>
                <a:effectLst>
                  <a:outerShdw dist="38100" dir="2700000" algn="tl" rotWithShape="0">
                    <a:schemeClr val="accent2"/>
                  </a:outerShdw>
                </a:effectLst>
              </a:rPr>
              <a:t>MENÚ</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542925</xdr:colOff>
      <xdr:row>1</xdr:row>
      <xdr:rowOff>123825</xdr:rowOff>
    </xdr:from>
    <xdr:to>
      <xdr:col>11</xdr:col>
      <xdr:colOff>542890</xdr:colOff>
      <xdr:row>2</xdr:row>
      <xdr:rowOff>95229</xdr:rowOff>
    </xdr:to>
    <xdr:grpSp>
      <xdr:nvGrpSpPr>
        <xdr:cNvPr id="2" name="Grupo 1">
          <a:hlinkClick xmlns:r="http://schemas.openxmlformats.org/officeDocument/2006/relationships" r:id="rId1"/>
          <a:extLst>
            <a:ext uri="{FF2B5EF4-FFF2-40B4-BE49-F238E27FC236}">
              <a16:creationId xmlns:a16="http://schemas.microsoft.com/office/drawing/2014/main" id="{9DB92820-B508-4816-BFE1-B67ECB5938C0}"/>
            </a:ext>
          </a:extLst>
        </xdr:cNvPr>
        <xdr:cNvGrpSpPr/>
      </xdr:nvGrpSpPr>
      <xdr:grpSpPr>
        <a:xfrm>
          <a:off x="12363450" y="314325"/>
          <a:ext cx="981040" cy="523854"/>
          <a:chOff x="7504347" y="2348815"/>
          <a:chExt cx="885790" cy="523854"/>
        </a:xfrm>
      </xdr:grpSpPr>
      <mc:AlternateContent xmlns:mc="http://schemas.openxmlformats.org/markup-compatibility/2006">
        <mc:Choice xmlns:am3d="http://schemas.microsoft.com/office/drawing/2017/model3d" Requires="am3d">
          <xdr:graphicFrame macro="">
            <xdr:nvGraphicFramePr>
              <xdr:cNvPr id="3" name="Modelo 3D 2" descr="Elipsoide">
                <a:extLst>
                  <a:ext uri="{FF2B5EF4-FFF2-40B4-BE49-F238E27FC236}">
                    <a16:creationId xmlns:a16="http://schemas.microsoft.com/office/drawing/2014/main" id="{2882A682-8FEA-B77F-23F3-7045967817AD}"/>
                  </a:ext>
                </a:extLst>
              </xdr:cNvPr>
              <xdr:cNvGraphicFramePr>
                <a:graphicFrameLocks noChangeAspect="1"/>
              </xdr:cNvGraphicFramePr>
            </xdr:nvGraphicFramePr>
            <xdr:xfrm>
              <a:off x="7504347" y="2348815"/>
              <a:ext cx="885790" cy="523854"/>
            </xdr:xfrm>
            <a:graphic>
              <a:graphicData uri="http://schemas.microsoft.com/office/drawing/2017/model3d">
                <am3d:model3d xmlns:r="http://schemas.openxmlformats.org/officeDocument/2006/relationships" r:embed="rId2">
                  <am3d:spPr>
                    <a:xfrm>
                      <a:off x="0" y="0"/>
                      <a:ext cx="885790" cy="523854"/>
                    </a:xfrm>
                    <a:prstGeom prst="rect">
                      <a:avLst/>
                    </a:prstGeom>
                  </am3d:spPr>
                  <am3d:camera>
                    <am3d:pos x="0" y="0" z="70713994"/>
                    <am3d:up dx="0" dy="36000000" dz="0"/>
                    <am3d:lookAt x="0" y="0" z="0"/>
                    <am3d:perspective fov="2700000"/>
                  </am3d:camera>
                  <am3d:trans>
                    <am3d:meterPerModelUnit n="6438416" d="1000000"/>
                    <am3d:preTrans dx="0" dy="-9181623" dz="0"/>
                    <am3d:scale>
                      <am3d:sx n="1000000" d="1000000"/>
                      <am3d:sy n="1000000" d="1000000"/>
                      <am3d:sz n="1000000" d="1000000"/>
                    </am3d:scale>
                    <am3d:rot ax="-231580" ay="-380631" az="25627"/>
                    <am3d:postTrans dx="0" dy="0" dz="0"/>
                  </am3d:trans>
                  <am3d:raster rName="Office3DRenderer" rVer="16.0.8326">
                    <am3d:blip r:embed="rId3"/>
                  </am3d:raster>
                  <am3d:objViewport viewportSz="1275471"/>
                  <am3d:ambientLight>
                    <am3d:clr>
                      <a:scrgbClr r="50000" g="50000" b="50000"/>
                    </am3d:clr>
                    <am3d:illuminance n="500000" d="1000000"/>
                  </am3d:ambientLight>
                  <am3d:ptLight rad="0">
                    <am3d:clr>
                      <a:scrgbClr r="100000" g="75000" b="50000"/>
                    </am3d:clr>
                    <am3d:intensity n="9765625" d="1000000"/>
                    <am3d:pos x="21959998" y="70920001" z="16344003"/>
                  </am3d:ptLight>
                  <am3d:ptLight rad="0">
                    <am3d:clr>
                      <a:scrgbClr r="40000" g="60000" b="95000"/>
                    </am3d:clr>
                    <am3d:intensity n="12250000" d="1000000"/>
                    <am3d:pos x="-37964106" y="51130435" z="57631972"/>
                  </am3d:ptLight>
                  <am3d:ptLight rad="0">
                    <am3d:clr>
                      <a:scrgbClr r="86837" g="72700" b="100000"/>
                    </am3d:clr>
                    <am3d:intensity n="3125000" d="1000000"/>
                    <am3d:pos x="-37739122" y="58056624" z="-34769649"/>
                  </am3d:ptLight>
                </am3d:model3d>
              </a:graphicData>
            </a:graphic>
          </xdr:graphicFrame>
        </mc:Choice>
        <mc:Fallback>
          <xdr:pic>
            <xdr:nvPicPr>
              <xdr:cNvPr id="3" name="Modelo 3D 2" descr="Elipsoide">
                <a:extLst>
                  <a:ext uri="{FF2B5EF4-FFF2-40B4-BE49-F238E27FC236}">
                    <a16:creationId xmlns:a16="http://schemas.microsoft.com/office/drawing/2014/main" id="{2882A682-8FEA-B77F-23F3-7045967817AD}"/>
                  </a:ext>
                </a:extLst>
              </xdr:cNvPr>
              <xdr:cNvPicPr>
                <a:picLocks noGrp="1" noRot="1" noChangeAspect="1" noMove="1" noResize="1" noEditPoints="1" noAdjustHandles="1" noChangeArrowheads="1" noChangeShapeType="1" noCrop="1"/>
              </xdr:cNvPicPr>
            </xdr:nvPicPr>
            <xdr:blipFill>
              <a:blip xmlns:r="http://schemas.openxmlformats.org/officeDocument/2006/relationships" r:embed="rId3"/>
              <a:stretch>
                <a:fillRect/>
              </a:stretch>
            </xdr:blipFill>
            <xdr:spPr>
              <a:xfrm>
                <a:off x="12363450" y="314325"/>
                <a:ext cx="981040" cy="523854"/>
              </a:xfrm>
              <a:prstGeom prst="rect">
                <a:avLst/>
              </a:prstGeom>
            </xdr:spPr>
          </xdr:pic>
        </mc:Fallback>
      </mc:AlternateContent>
      <xdr:sp macro="" textlink="">
        <xdr:nvSpPr>
          <xdr:cNvPr id="4" name="CuadroTexto 3">
            <a:extLst>
              <a:ext uri="{FF2B5EF4-FFF2-40B4-BE49-F238E27FC236}">
                <a16:creationId xmlns:a16="http://schemas.microsoft.com/office/drawing/2014/main" id="{A117EA27-84D1-C360-0199-887981DA8DDB}"/>
              </a:ext>
            </a:extLst>
          </xdr:cNvPr>
          <xdr:cNvSpPr txBox="1"/>
        </xdr:nvSpPr>
        <xdr:spPr>
          <a:xfrm>
            <a:off x="7696200" y="2447925"/>
            <a:ext cx="58102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b="1">
                <a:solidFill>
                  <a:srgbClr val="FFFF00"/>
                </a:solidFill>
              </a:rPr>
              <a:t>Menú</a:t>
            </a:r>
          </a:p>
        </xdr:txBody>
      </xdr:sp>
    </xdr:grpSp>
    <xdr:clientData/>
  </xdr:twoCellAnchor>
  <xdr:twoCellAnchor>
    <xdr:from>
      <xdr:col>3</xdr:col>
      <xdr:colOff>447675</xdr:colOff>
      <xdr:row>0</xdr:row>
      <xdr:rowOff>133350</xdr:rowOff>
    </xdr:from>
    <xdr:to>
      <xdr:col>8</xdr:col>
      <xdr:colOff>904875</xdr:colOff>
      <xdr:row>1</xdr:row>
      <xdr:rowOff>295275</xdr:rowOff>
    </xdr:to>
    <xdr:sp macro="" textlink="">
      <xdr:nvSpPr>
        <xdr:cNvPr id="8" name="CuadroTexto 7">
          <a:extLst>
            <a:ext uri="{FF2B5EF4-FFF2-40B4-BE49-F238E27FC236}">
              <a16:creationId xmlns:a16="http://schemas.microsoft.com/office/drawing/2014/main" id="{FD083247-DB33-94E4-43E2-47E967332994}"/>
            </a:ext>
          </a:extLst>
        </xdr:cNvPr>
        <xdr:cNvSpPr txBox="1"/>
      </xdr:nvSpPr>
      <xdr:spPr>
        <a:xfrm>
          <a:off x="4371975" y="133350"/>
          <a:ext cx="632460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b="1">
              <a:solidFill>
                <a:srgbClr val="FF0000"/>
              </a:solidFill>
            </a:rPr>
            <a:t>Capture solamente información en las celdas con</a:t>
          </a:r>
          <a:r>
            <a:rPr lang="es-MX" sz="1100" b="1" baseline="0">
              <a:solidFill>
                <a:srgbClr val="FF0000"/>
              </a:solidFill>
            </a:rPr>
            <a:t> relleno de color verde y las columnas con el mismo color</a:t>
          </a:r>
          <a:endParaRPr lang="es-MX" sz="110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4</xdr:col>
      <xdr:colOff>647700</xdr:colOff>
      <xdr:row>1</xdr:row>
      <xdr:rowOff>47625</xdr:rowOff>
    </xdr:from>
    <xdr:to>
      <xdr:col>6</xdr:col>
      <xdr:colOff>22224</xdr:colOff>
      <xdr:row>3</xdr:row>
      <xdr:rowOff>84348</xdr:rowOff>
    </xdr:to>
    <xdr:grpSp>
      <xdr:nvGrpSpPr>
        <xdr:cNvPr id="2" name="Grupo 1">
          <a:hlinkClick xmlns:r="http://schemas.openxmlformats.org/officeDocument/2006/relationships" r:id="rId1"/>
          <a:extLst>
            <a:ext uri="{FF2B5EF4-FFF2-40B4-BE49-F238E27FC236}">
              <a16:creationId xmlns:a16="http://schemas.microsoft.com/office/drawing/2014/main" id="{6B329310-0FAA-43E5-8064-968206E0C0D4}"/>
            </a:ext>
          </a:extLst>
        </xdr:cNvPr>
        <xdr:cNvGrpSpPr/>
      </xdr:nvGrpSpPr>
      <xdr:grpSpPr>
        <a:xfrm>
          <a:off x="5191125" y="238125"/>
          <a:ext cx="898524" cy="417723"/>
          <a:chOff x="6342063" y="166688"/>
          <a:chExt cx="896937" cy="417723"/>
        </a:xfrm>
      </xdr:grpSpPr>
      <xdr:sp macro="" textlink="">
        <xdr:nvSpPr>
          <xdr:cNvPr id="3" name="Medio marco 2">
            <a:extLst>
              <a:ext uri="{FF2B5EF4-FFF2-40B4-BE49-F238E27FC236}">
                <a16:creationId xmlns:a16="http://schemas.microsoft.com/office/drawing/2014/main" id="{10188DAC-9B80-A422-9A77-B7FEE9C99C73}"/>
              </a:ext>
            </a:extLst>
          </xdr:cNvPr>
          <xdr:cNvSpPr/>
        </xdr:nvSpPr>
        <xdr:spPr>
          <a:xfrm>
            <a:off x="6342063" y="166688"/>
            <a:ext cx="896937" cy="404812"/>
          </a:xfrm>
          <a:prstGeom prst="halfFrame">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s-MX" sz="1100">
              <a:solidFill>
                <a:schemeClr val="tx1"/>
              </a:solidFill>
            </a:endParaRPr>
          </a:p>
        </xdr:txBody>
      </xdr:sp>
      <xdr:sp macro="" textlink="">
        <xdr:nvSpPr>
          <xdr:cNvPr id="4" name="Rectángulo 3">
            <a:extLst>
              <a:ext uri="{FF2B5EF4-FFF2-40B4-BE49-F238E27FC236}">
                <a16:creationId xmlns:a16="http://schemas.microsoft.com/office/drawing/2014/main" id="{B7C70092-EDAB-2B6D-0DCD-F89CD229BD79}"/>
              </a:ext>
            </a:extLst>
          </xdr:cNvPr>
          <xdr:cNvSpPr/>
        </xdr:nvSpPr>
        <xdr:spPr>
          <a:xfrm>
            <a:off x="6436434" y="241560"/>
            <a:ext cx="700256" cy="342851"/>
          </a:xfrm>
          <a:prstGeom prst="rect">
            <a:avLst/>
          </a:prstGeom>
          <a:noFill/>
        </xdr:spPr>
        <xdr:txBody>
          <a:bodyPr wrap="none" lIns="91440" tIns="45720" rIns="91440" bIns="45720">
            <a:spAutoFit/>
          </a:bodyPr>
          <a:lstStyle/>
          <a:p>
            <a:pPr algn="ctr"/>
            <a:r>
              <a:rPr lang="es-ES" sz="1600" b="1" cap="none" spc="0">
                <a:ln w="6600">
                  <a:solidFill>
                    <a:schemeClr val="accent2"/>
                  </a:solidFill>
                  <a:prstDash val="solid"/>
                </a:ln>
                <a:solidFill>
                  <a:srgbClr val="FFFFFF"/>
                </a:solidFill>
                <a:effectLst>
                  <a:outerShdw dist="38100" dir="2700000" algn="tl" rotWithShape="0">
                    <a:schemeClr val="accent2"/>
                  </a:outerShdw>
                </a:effectLst>
              </a:rPr>
              <a:t>MENÚ</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absolute">
    <xdr:from>
      <xdr:col>2</xdr:col>
      <xdr:colOff>542925</xdr:colOff>
      <xdr:row>1</xdr:row>
      <xdr:rowOff>19050</xdr:rowOff>
    </xdr:from>
    <xdr:to>
      <xdr:col>3</xdr:col>
      <xdr:colOff>679449</xdr:colOff>
      <xdr:row>3</xdr:row>
      <xdr:rowOff>55773</xdr:rowOff>
    </xdr:to>
    <xdr:grpSp>
      <xdr:nvGrpSpPr>
        <xdr:cNvPr id="5" name="Grupo 4">
          <a:hlinkClick xmlns:r="http://schemas.openxmlformats.org/officeDocument/2006/relationships" r:id="rId1"/>
          <a:extLst>
            <a:ext uri="{FF2B5EF4-FFF2-40B4-BE49-F238E27FC236}">
              <a16:creationId xmlns:a16="http://schemas.microsoft.com/office/drawing/2014/main" id="{C0314E48-A047-48F3-B745-423C9362AE2A}"/>
            </a:ext>
          </a:extLst>
        </xdr:cNvPr>
        <xdr:cNvGrpSpPr/>
      </xdr:nvGrpSpPr>
      <xdr:grpSpPr>
        <a:xfrm>
          <a:off x="3467100" y="209550"/>
          <a:ext cx="898524" cy="417723"/>
          <a:chOff x="6342063" y="166688"/>
          <a:chExt cx="896937" cy="417723"/>
        </a:xfrm>
      </xdr:grpSpPr>
      <xdr:sp macro="" textlink="">
        <xdr:nvSpPr>
          <xdr:cNvPr id="6" name="Medio marco 5">
            <a:extLst>
              <a:ext uri="{FF2B5EF4-FFF2-40B4-BE49-F238E27FC236}">
                <a16:creationId xmlns:a16="http://schemas.microsoft.com/office/drawing/2014/main" id="{F9205B11-802A-66AD-9B07-D3BBF3861407}"/>
              </a:ext>
            </a:extLst>
          </xdr:cNvPr>
          <xdr:cNvSpPr/>
        </xdr:nvSpPr>
        <xdr:spPr>
          <a:xfrm>
            <a:off x="6342063" y="166688"/>
            <a:ext cx="896937" cy="404812"/>
          </a:xfrm>
          <a:prstGeom prst="halfFrame">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s-MX" sz="1100">
              <a:solidFill>
                <a:schemeClr val="tx1"/>
              </a:solidFill>
            </a:endParaRPr>
          </a:p>
        </xdr:txBody>
      </xdr:sp>
      <xdr:sp macro="" textlink="">
        <xdr:nvSpPr>
          <xdr:cNvPr id="7" name="Rectángulo 6">
            <a:extLst>
              <a:ext uri="{FF2B5EF4-FFF2-40B4-BE49-F238E27FC236}">
                <a16:creationId xmlns:a16="http://schemas.microsoft.com/office/drawing/2014/main" id="{3BC1192D-D93F-F88A-0D52-B1A71475CE33}"/>
              </a:ext>
            </a:extLst>
          </xdr:cNvPr>
          <xdr:cNvSpPr/>
        </xdr:nvSpPr>
        <xdr:spPr>
          <a:xfrm>
            <a:off x="6436434" y="241560"/>
            <a:ext cx="700256" cy="342851"/>
          </a:xfrm>
          <a:prstGeom prst="rect">
            <a:avLst/>
          </a:prstGeom>
          <a:noFill/>
        </xdr:spPr>
        <xdr:txBody>
          <a:bodyPr wrap="none" lIns="91440" tIns="45720" rIns="91440" bIns="45720">
            <a:spAutoFit/>
          </a:bodyPr>
          <a:lstStyle/>
          <a:p>
            <a:pPr algn="ctr"/>
            <a:r>
              <a:rPr lang="es-ES" sz="1600" b="1" cap="none" spc="0">
                <a:ln w="6600">
                  <a:solidFill>
                    <a:schemeClr val="accent2"/>
                  </a:solidFill>
                  <a:prstDash val="solid"/>
                </a:ln>
                <a:solidFill>
                  <a:srgbClr val="FFFFFF"/>
                </a:solidFill>
                <a:effectLst>
                  <a:outerShdw dist="38100" dir="2700000" algn="tl" rotWithShape="0">
                    <a:schemeClr val="accent2"/>
                  </a:outerShdw>
                </a:effectLst>
              </a:rPr>
              <a:t>MENÚ</a:t>
            </a:r>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66353-BE0E-4418-ACA7-AB6129B2B2F2}">
  <sheetPr codeName="Hoja1"/>
  <dimension ref="B1:R93"/>
  <sheetViews>
    <sheetView showGridLines="0" showRowColHeaders="0" tabSelected="1" workbookViewId="0">
      <selection activeCell="B13" sqref="B13:J27"/>
    </sheetView>
  </sheetViews>
  <sheetFormatPr baseColWidth="10" defaultRowHeight="15" x14ac:dyDescent="0.25"/>
  <cols>
    <col min="1" max="1" width="2.28515625" customWidth="1"/>
  </cols>
  <sheetData>
    <row r="1" spans="2:10" ht="12" customHeight="1" thickBot="1" x14ac:dyDescent="0.3"/>
    <row r="2" spans="2:10" x14ac:dyDescent="0.25">
      <c r="B2" s="145">
        <v>14896532</v>
      </c>
      <c r="C2" s="146"/>
      <c r="D2" s="146"/>
      <c r="E2" s="146"/>
      <c r="F2" s="146"/>
      <c r="G2" s="146"/>
      <c r="H2" s="146"/>
      <c r="I2" s="146"/>
      <c r="J2" s="147"/>
    </row>
    <row r="3" spans="2:10" x14ac:dyDescent="0.25">
      <c r="B3" s="148"/>
      <c r="C3" s="149"/>
      <c r="D3" s="149"/>
      <c r="E3" s="149"/>
      <c r="F3" s="149"/>
      <c r="G3" s="149"/>
      <c r="H3" s="149"/>
      <c r="I3" s="149"/>
      <c r="J3" s="150"/>
    </row>
    <row r="4" spans="2:10" x14ac:dyDescent="0.25">
      <c r="B4" s="148"/>
      <c r="C4" s="149"/>
      <c r="D4" s="149"/>
      <c r="E4" s="149"/>
      <c r="F4" s="149"/>
      <c r="G4" s="149"/>
      <c r="H4" s="149"/>
      <c r="I4" s="149"/>
      <c r="J4" s="150"/>
    </row>
    <row r="5" spans="2:10" x14ac:dyDescent="0.25">
      <c r="B5" s="148"/>
      <c r="C5" s="149"/>
      <c r="D5" s="149"/>
      <c r="E5" s="149"/>
      <c r="F5" s="149"/>
      <c r="G5" s="149"/>
      <c r="H5" s="149"/>
      <c r="I5" s="149"/>
      <c r="J5" s="150"/>
    </row>
    <row r="6" spans="2:10" x14ac:dyDescent="0.25">
      <c r="B6" s="148"/>
      <c r="C6" s="149"/>
      <c r="D6" s="149"/>
      <c r="E6" s="149"/>
      <c r="F6" s="149"/>
      <c r="G6" s="149"/>
      <c r="H6" s="149"/>
      <c r="I6" s="149"/>
      <c r="J6" s="150"/>
    </row>
    <row r="7" spans="2:10" x14ac:dyDescent="0.25">
      <c r="B7" s="148"/>
      <c r="C7" s="149"/>
      <c r="D7" s="149"/>
      <c r="E7" s="149"/>
      <c r="F7" s="149"/>
      <c r="G7" s="149"/>
      <c r="H7" s="149"/>
      <c r="I7" s="149"/>
      <c r="J7" s="150"/>
    </row>
    <row r="8" spans="2:10" x14ac:dyDescent="0.25">
      <c r="B8" s="148"/>
      <c r="C8" s="149"/>
      <c r="D8" s="149"/>
      <c r="E8" s="149"/>
      <c r="F8" s="149"/>
      <c r="G8" s="149"/>
      <c r="H8" s="149"/>
      <c r="I8" s="149"/>
      <c r="J8" s="150"/>
    </row>
    <row r="9" spans="2:10" x14ac:dyDescent="0.25">
      <c r="B9" s="148"/>
      <c r="C9" s="149"/>
      <c r="D9" s="149"/>
      <c r="E9" s="149"/>
      <c r="F9" s="149"/>
      <c r="G9" s="149"/>
      <c r="H9" s="149"/>
      <c r="I9" s="149"/>
      <c r="J9" s="150"/>
    </row>
    <row r="10" spans="2:10" x14ac:dyDescent="0.25">
      <c r="B10" s="148"/>
      <c r="C10" s="149"/>
      <c r="D10" s="149"/>
      <c r="E10" s="149"/>
      <c r="F10" s="149"/>
      <c r="G10" s="149"/>
      <c r="H10" s="149"/>
      <c r="I10" s="149"/>
      <c r="J10" s="150"/>
    </row>
    <row r="11" spans="2:10" ht="15.75" thickBot="1" x14ac:dyDescent="0.3">
      <c r="B11" s="151"/>
      <c r="C11" s="152"/>
      <c r="D11" s="152"/>
      <c r="E11" s="152"/>
      <c r="F11" s="152"/>
      <c r="G11" s="152"/>
      <c r="H11" s="152"/>
      <c r="I11" s="152"/>
      <c r="J11" s="153"/>
    </row>
    <row r="12" spans="2:10" ht="15.75" thickBot="1" x14ac:dyDescent="0.3">
      <c r="B12" s="154" t="s">
        <v>228</v>
      </c>
      <c r="C12" s="155"/>
      <c r="D12" s="155"/>
      <c r="E12" s="155"/>
      <c r="F12" s="155"/>
      <c r="G12" s="155"/>
      <c r="H12" s="155"/>
      <c r="I12" s="155"/>
      <c r="J12" s="156"/>
    </row>
    <row r="13" spans="2:10" x14ac:dyDescent="0.25">
      <c r="B13" s="157">
        <v>14896532</v>
      </c>
      <c r="C13" s="158"/>
      <c r="D13" s="158"/>
      <c r="E13" s="158"/>
      <c r="F13" s="158"/>
      <c r="G13" s="158"/>
      <c r="H13" s="158"/>
      <c r="I13" s="158"/>
      <c r="J13" s="159"/>
    </row>
    <row r="14" spans="2:10" x14ac:dyDescent="0.25">
      <c r="B14" s="160"/>
      <c r="C14" s="161"/>
      <c r="D14" s="161"/>
      <c r="E14" s="161"/>
      <c r="F14" s="161"/>
      <c r="G14" s="161"/>
      <c r="H14" s="161"/>
      <c r="I14" s="161"/>
      <c r="J14" s="162"/>
    </row>
    <row r="15" spans="2:10" x14ac:dyDescent="0.25">
      <c r="B15" s="160"/>
      <c r="C15" s="161"/>
      <c r="D15" s="161"/>
      <c r="E15" s="161"/>
      <c r="F15" s="161"/>
      <c r="G15" s="161"/>
      <c r="H15" s="161"/>
      <c r="I15" s="161"/>
      <c r="J15" s="162"/>
    </row>
    <row r="16" spans="2:10" x14ac:dyDescent="0.25">
      <c r="B16" s="160"/>
      <c r="C16" s="161"/>
      <c r="D16" s="161"/>
      <c r="E16" s="161"/>
      <c r="F16" s="161"/>
      <c r="G16" s="161"/>
      <c r="H16" s="161"/>
      <c r="I16" s="161"/>
      <c r="J16" s="162"/>
    </row>
    <row r="17" spans="2:10" x14ac:dyDescent="0.25">
      <c r="B17" s="160"/>
      <c r="C17" s="161"/>
      <c r="D17" s="161"/>
      <c r="E17" s="161"/>
      <c r="F17" s="161"/>
      <c r="G17" s="161"/>
      <c r="H17" s="161"/>
      <c r="I17" s="161"/>
      <c r="J17" s="162"/>
    </row>
    <row r="18" spans="2:10" x14ac:dyDescent="0.25">
      <c r="B18" s="160"/>
      <c r="C18" s="161"/>
      <c r="D18" s="161"/>
      <c r="E18" s="161"/>
      <c r="F18" s="161"/>
      <c r="G18" s="161"/>
      <c r="H18" s="161"/>
      <c r="I18" s="161"/>
      <c r="J18" s="162"/>
    </row>
    <row r="19" spans="2:10" x14ac:dyDescent="0.25">
      <c r="B19" s="160"/>
      <c r="C19" s="161"/>
      <c r="D19" s="161"/>
      <c r="E19" s="161"/>
      <c r="F19" s="161"/>
      <c r="G19" s="161"/>
      <c r="H19" s="161"/>
      <c r="I19" s="161"/>
      <c r="J19" s="162"/>
    </row>
    <row r="20" spans="2:10" x14ac:dyDescent="0.25">
      <c r="B20" s="160"/>
      <c r="C20" s="161"/>
      <c r="D20" s="161"/>
      <c r="E20" s="161"/>
      <c r="F20" s="161"/>
      <c r="G20" s="161"/>
      <c r="H20" s="161"/>
      <c r="I20" s="161"/>
      <c r="J20" s="162"/>
    </row>
    <row r="21" spans="2:10" x14ac:dyDescent="0.25">
      <c r="B21" s="160"/>
      <c r="C21" s="161"/>
      <c r="D21" s="161"/>
      <c r="E21" s="161"/>
      <c r="F21" s="161"/>
      <c r="G21" s="161"/>
      <c r="H21" s="161"/>
      <c r="I21" s="161"/>
      <c r="J21" s="162"/>
    </row>
    <row r="22" spans="2:10" x14ac:dyDescent="0.25">
      <c r="B22" s="160"/>
      <c r="C22" s="161"/>
      <c r="D22" s="161"/>
      <c r="E22" s="161"/>
      <c r="F22" s="161"/>
      <c r="G22" s="161"/>
      <c r="H22" s="161"/>
      <c r="I22" s="161"/>
      <c r="J22" s="162"/>
    </row>
    <row r="23" spans="2:10" x14ac:dyDescent="0.25">
      <c r="B23" s="160"/>
      <c r="C23" s="161"/>
      <c r="D23" s="161"/>
      <c r="E23" s="161"/>
      <c r="F23" s="161"/>
      <c r="G23" s="161"/>
      <c r="H23" s="161"/>
      <c r="I23" s="161"/>
      <c r="J23" s="162"/>
    </row>
    <row r="24" spans="2:10" x14ac:dyDescent="0.25">
      <c r="B24" s="160"/>
      <c r="C24" s="161"/>
      <c r="D24" s="161"/>
      <c r="E24" s="161"/>
      <c r="F24" s="161"/>
      <c r="G24" s="161"/>
      <c r="H24" s="161"/>
      <c r="I24" s="161"/>
      <c r="J24" s="162"/>
    </row>
    <row r="25" spans="2:10" x14ac:dyDescent="0.25">
      <c r="B25" s="160"/>
      <c r="C25" s="161"/>
      <c r="D25" s="161"/>
      <c r="E25" s="161"/>
      <c r="F25" s="161"/>
      <c r="G25" s="161"/>
      <c r="H25" s="161"/>
      <c r="I25" s="161"/>
      <c r="J25" s="162"/>
    </row>
    <row r="26" spans="2:10" x14ac:dyDescent="0.25">
      <c r="B26" s="160"/>
      <c r="C26" s="161"/>
      <c r="D26" s="161"/>
      <c r="E26" s="161"/>
      <c r="F26" s="161"/>
      <c r="G26" s="161"/>
      <c r="H26" s="161"/>
      <c r="I26" s="161"/>
      <c r="J26" s="162"/>
    </row>
    <row r="27" spans="2:10" ht="15.75" thickBot="1" x14ac:dyDescent="0.3">
      <c r="B27" s="163"/>
      <c r="C27" s="164"/>
      <c r="D27" s="164"/>
      <c r="E27" s="164"/>
      <c r="F27" s="164"/>
      <c r="G27" s="164"/>
      <c r="H27" s="164"/>
      <c r="I27" s="164"/>
      <c r="J27" s="165"/>
    </row>
    <row r="88" spans="18:18" x14ac:dyDescent="0.25">
      <c r="R88" s="38" t="s">
        <v>222</v>
      </c>
    </row>
    <row r="93" spans="18:18" x14ac:dyDescent="0.25">
      <c r="R93" s="38" t="s">
        <v>222</v>
      </c>
    </row>
  </sheetData>
  <sheetProtection algorithmName="SHA-512" hashValue="AJKr+z8csHzlaHEZIzLXKOnClBJ6GyNftNfPuLkXlCSFO7YaDtvyRTaVxRS+q+yP3iohRqr0N1g5f5Mn18iBPQ==" saltValue="TCyNtlkxjWQPpkI5n5yijg==" spinCount="100000" sheet="1" objects="1" scenarios="1" selectLockedCells="1"/>
  <mergeCells count="3">
    <mergeCell ref="B2:J11"/>
    <mergeCell ref="B12:J12"/>
    <mergeCell ref="B13:J2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603B3-B0F9-42F1-B078-B84A9E2A4B88}">
  <sheetPr codeName="Hoja8"/>
  <dimension ref="B5:D66"/>
  <sheetViews>
    <sheetView showGridLines="0" workbookViewId="0">
      <selection activeCell="B8" sqref="B8"/>
    </sheetView>
  </sheetViews>
  <sheetFormatPr baseColWidth="10" defaultRowHeight="15" x14ac:dyDescent="0.25"/>
  <cols>
    <col min="2" max="2" width="32.42578125" customWidth="1"/>
  </cols>
  <sheetData>
    <row r="5" spans="2:4" x14ac:dyDescent="0.25">
      <c r="B5" s="199" t="s">
        <v>173</v>
      </c>
      <c r="C5" s="200"/>
      <c r="D5" s="201"/>
    </row>
    <row r="6" spans="2:4" x14ac:dyDescent="0.25">
      <c r="B6" s="202" t="s">
        <v>174</v>
      </c>
      <c r="C6" s="203"/>
      <c r="D6" s="1"/>
    </row>
    <row r="7" spans="2:4" x14ac:dyDescent="0.25">
      <c r="B7" s="27" t="s">
        <v>175</v>
      </c>
      <c r="C7" s="27" t="s">
        <v>176</v>
      </c>
      <c r="D7" s="27" t="s">
        <v>177</v>
      </c>
    </row>
    <row r="8" spans="2:4" x14ac:dyDescent="0.25">
      <c r="B8" s="1">
        <v>0</v>
      </c>
      <c r="C8" s="1">
        <v>1</v>
      </c>
      <c r="D8" s="1">
        <v>12</v>
      </c>
    </row>
    <row r="9" spans="2:4" x14ac:dyDescent="0.25">
      <c r="B9" s="1">
        <f>C8+0.01</f>
        <v>1.01</v>
      </c>
      <c r="C9" s="1">
        <v>2</v>
      </c>
      <c r="D9" s="1">
        <f>D8+2</f>
        <v>14</v>
      </c>
    </row>
    <row r="10" spans="2:4" x14ac:dyDescent="0.25">
      <c r="B10" s="1">
        <f t="shared" ref="B10:B18" si="0">C9+0.01</f>
        <v>2.0099999999999998</v>
      </c>
      <c r="C10" s="1">
        <v>3</v>
      </c>
      <c r="D10" s="1">
        <f t="shared" ref="D10:D18" si="1">D9+2</f>
        <v>16</v>
      </c>
    </row>
    <row r="11" spans="2:4" x14ac:dyDescent="0.25">
      <c r="B11" s="1">
        <f t="shared" si="0"/>
        <v>3.01</v>
      </c>
      <c r="C11" s="1">
        <v>4</v>
      </c>
      <c r="D11" s="1">
        <f t="shared" si="1"/>
        <v>18</v>
      </c>
    </row>
    <row r="12" spans="2:4" x14ac:dyDescent="0.25">
      <c r="B12" s="1">
        <f t="shared" si="0"/>
        <v>4.01</v>
      </c>
      <c r="C12" s="1">
        <v>5</v>
      </c>
      <c r="D12" s="1">
        <f t="shared" si="1"/>
        <v>20</v>
      </c>
    </row>
    <row r="13" spans="2:4" x14ac:dyDescent="0.25">
      <c r="B13" s="1">
        <f t="shared" si="0"/>
        <v>5.01</v>
      </c>
      <c r="C13" s="1">
        <f>C12+5</f>
        <v>10</v>
      </c>
      <c r="D13" s="1">
        <f t="shared" si="1"/>
        <v>22</v>
      </c>
    </row>
    <row r="14" spans="2:4" x14ac:dyDescent="0.25">
      <c r="B14" s="1">
        <f t="shared" si="0"/>
        <v>10.01</v>
      </c>
      <c r="C14" s="1">
        <f t="shared" ref="C14:C18" si="2">C13+5</f>
        <v>15</v>
      </c>
      <c r="D14" s="1">
        <f t="shared" si="1"/>
        <v>24</v>
      </c>
    </row>
    <row r="15" spans="2:4" x14ac:dyDescent="0.25">
      <c r="B15" s="1">
        <f t="shared" si="0"/>
        <v>15.01</v>
      </c>
      <c r="C15" s="1">
        <f t="shared" si="2"/>
        <v>20</v>
      </c>
      <c r="D15" s="1">
        <f t="shared" si="1"/>
        <v>26</v>
      </c>
    </row>
    <row r="16" spans="2:4" x14ac:dyDescent="0.25">
      <c r="B16" s="1">
        <f t="shared" si="0"/>
        <v>20.010000000000002</v>
      </c>
      <c r="C16" s="1">
        <f t="shared" si="2"/>
        <v>25</v>
      </c>
      <c r="D16" s="1">
        <f t="shared" si="1"/>
        <v>28</v>
      </c>
    </row>
    <row r="17" spans="2:4" x14ac:dyDescent="0.25">
      <c r="B17" s="1">
        <f t="shared" si="0"/>
        <v>25.01</v>
      </c>
      <c r="C17" s="1">
        <f t="shared" si="2"/>
        <v>30</v>
      </c>
      <c r="D17" s="1">
        <f t="shared" si="1"/>
        <v>30</v>
      </c>
    </row>
    <row r="18" spans="2:4" x14ac:dyDescent="0.25">
      <c r="B18" s="1">
        <f t="shared" si="0"/>
        <v>30.01</v>
      </c>
      <c r="C18" s="1">
        <f t="shared" si="2"/>
        <v>35</v>
      </c>
      <c r="D18" s="1">
        <f t="shared" si="1"/>
        <v>32</v>
      </c>
    </row>
    <row r="20" spans="2:4" x14ac:dyDescent="0.25">
      <c r="B20" s="198" t="s">
        <v>178</v>
      </c>
      <c r="C20" s="198"/>
    </row>
    <row r="21" spans="2:4" x14ac:dyDescent="0.25">
      <c r="B21" s="1" t="s">
        <v>179</v>
      </c>
      <c r="C21" s="1">
        <v>419.88</v>
      </c>
    </row>
    <row r="22" spans="2:4" x14ac:dyDescent="0.25">
      <c r="B22" s="1" t="s">
        <v>180</v>
      </c>
      <c r="C22" s="28">
        <v>278.8</v>
      </c>
    </row>
    <row r="24" spans="2:4" x14ac:dyDescent="0.25">
      <c r="B24" s="198" t="s">
        <v>0</v>
      </c>
      <c r="C24" s="198"/>
    </row>
    <row r="25" spans="2:4" x14ac:dyDescent="0.25">
      <c r="B25" s="1" t="s">
        <v>181</v>
      </c>
      <c r="C25" s="1">
        <v>108.57</v>
      </c>
    </row>
    <row r="26" spans="2:4" x14ac:dyDescent="0.25">
      <c r="B26" s="1" t="s">
        <v>182</v>
      </c>
      <c r="C26" s="1">
        <v>113.14</v>
      </c>
    </row>
    <row r="28" spans="2:4" x14ac:dyDescent="0.25">
      <c r="B28" s="1" t="s">
        <v>224</v>
      </c>
      <c r="C28" s="28">
        <v>3300.53</v>
      </c>
    </row>
    <row r="29" spans="2:4" x14ac:dyDescent="0.25">
      <c r="B29" s="1" t="s">
        <v>225</v>
      </c>
      <c r="C29" s="28">
        <v>3439.46</v>
      </c>
    </row>
    <row r="30" spans="2:4" x14ac:dyDescent="0.25">
      <c r="B30" s="1" t="s">
        <v>223</v>
      </c>
      <c r="C30" s="28">
        <v>10171</v>
      </c>
    </row>
    <row r="31" spans="2:4" x14ac:dyDescent="0.25">
      <c r="B31" s="1" t="s">
        <v>172</v>
      </c>
      <c r="C31" s="40">
        <v>0.13800000000000001</v>
      </c>
    </row>
    <row r="32" spans="2:4" x14ac:dyDescent="0.25">
      <c r="B32" s="1" t="s">
        <v>241</v>
      </c>
      <c r="C32" s="41">
        <v>0.1439</v>
      </c>
    </row>
    <row r="35" spans="2:2" x14ac:dyDescent="0.25">
      <c r="B35" s="68" t="s">
        <v>177</v>
      </c>
    </row>
    <row r="36" spans="2:2" x14ac:dyDescent="0.25">
      <c r="B36" s="1">
        <v>1</v>
      </c>
    </row>
    <row r="37" spans="2:2" x14ac:dyDescent="0.25">
      <c r="B37" s="1">
        <v>2</v>
      </c>
    </row>
    <row r="38" spans="2:2" x14ac:dyDescent="0.25">
      <c r="B38" s="1">
        <v>3</v>
      </c>
    </row>
    <row r="39" spans="2:2" x14ac:dyDescent="0.25">
      <c r="B39" s="1">
        <v>4</v>
      </c>
    </row>
    <row r="40" spans="2:2" x14ac:dyDescent="0.25">
      <c r="B40" s="1">
        <v>5</v>
      </c>
    </row>
    <row r="41" spans="2:2" x14ac:dyDescent="0.25">
      <c r="B41" s="1">
        <v>6</v>
      </c>
    </row>
    <row r="42" spans="2:2" x14ac:dyDescent="0.25">
      <c r="B42" s="1">
        <v>7</v>
      </c>
    </row>
    <row r="43" spans="2:2" x14ac:dyDescent="0.25">
      <c r="B43" s="1">
        <v>8</v>
      </c>
    </row>
    <row r="44" spans="2:2" x14ac:dyDescent="0.25">
      <c r="B44" s="1">
        <v>9</v>
      </c>
    </row>
    <row r="45" spans="2:2" x14ac:dyDescent="0.25">
      <c r="B45" s="1">
        <v>10</v>
      </c>
    </row>
    <row r="46" spans="2:2" x14ac:dyDescent="0.25">
      <c r="B46" s="1">
        <v>11</v>
      </c>
    </row>
    <row r="47" spans="2:2" x14ac:dyDescent="0.25">
      <c r="B47" s="1">
        <v>12</v>
      </c>
    </row>
    <row r="48" spans="2:2" x14ac:dyDescent="0.25">
      <c r="B48" s="1">
        <v>13</v>
      </c>
    </row>
    <row r="49" spans="2:2" x14ac:dyDescent="0.25">
      <c r="B49" s="1">
        <v>14</v>
      </c>
    </row>
    <row r="50" spans="2:2" x14ac:dyDescent="0.25">
      <c r="B50" s="1">
        <v>15</v>
      </c>
    </row>
    <row r="51" spans="2:2" x14ac:dyDescent="0.25">
      <c r="B51" s="1">
        <v>16</v>
      </c>
    </row>
    <row r="52" spans="2:2" x14ac:dyDescent="0.25">
      <c r="B52" s="1">
        <v>17</v>
      </c>
    </row>
    <row r="53" spans="2:2" x14ac:dyDescent="0.25">
      <c r="B53" s="1">
        <v>18</v>
      </c>
    </row>
    <row r="54" spans="2:2" x14ac:dyDescent="0.25">
      <c r="B54" s="1">
        <v>19</v>
      </c>
    </row>
    <row r="55" spans="2:2" x14ac:dyDescent="0.25">
      <c r="B55" s="1">
        <v>20</v>
      </c>
    </row>
    <row r="56" spans="2:2" x14ac:dyDescent="0.25">
      <c r="B56" s="1">
        <v>21</v>
      </c>
    </row>
    <row r="57" spans="2:2" x14ac:dyDescent="0.25">
      <c r="B57" s="1">
        <v>22</v>
      </c>
    </row>
    <row r="58" spans="2:2" x14ac:dyDescent="0.25">
      <c r="B58" s="1">
        <v>23</v>
      </c>
    </row>
    <row r="59" spans="2:2" x14ac:dyDescent="0.25">
      <c r="B59" s="1">
        <v>24</v>
      </c>
    </row>
    <row r="60" spans="2:2" x14ac:dyDescent="0.25">
      <c r="B60" s="1">
        <v>25</v>
      </c>
    </row>
    <row r="61" spans="2:2" x14ac:dyDescent="0.25">
      <c r="B61" s="1">
        <v>26</v>
      </c>
    </row>
    <row r="62" spans="2:2" x14ac:dyDescent="0.25">
      <c r="B62" s="1">
        <v>27</v>
      </c>
    </row>
    <row r="63" spans="2:2" x14ac:dyDescent="0.25">
      <c r="B63" s="1">
        <v>28</v>
      </c>
    </row>
    <row r="64" spans="2:2" x14ac:dyDescent="0.25">
      <c r="B64" s="1">
        <v>29</v>
      </c>
    </row>
    <row r="65" spans="2:2" x14ac:dyDescent="0.25">
      <c r="B65" s="1">
        <v>30</v>
      </c>
    </row>
    <row r="66" spans="2:2" x14ac:dyDescent="0.25">
      <c r="B66" s="1">
        <v>31</v>
      </c>
    </row>
  </sheetData>
  <mergeCells count="4">
    <mergeCell ref="B5:D5"/>
    <mergeCell ref="B6:C6"/>
    <mergeCell ref="B20:C20"/>
    <mergeCell ref="B24:C24"/>
  </mergeCell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B587C-73C4-4EB5-863B-0FBC88C399FB}">
  <sheetPr codeName="Hoja13"/>
  <dimension ref="B4:J226"/>
  <sheetViews>
    <sheetView topLeftCell="A229" zoomScale="110" zoomScaleNormal="110" workbookViewId="0">
      <selection activeCell="C214" sqref="C214"/>
    </sheetView>
  </sheetViews>
  <sheetFormatPr baseColWidth="10" defaultRowHeight="15" x14ac:dyDescent="0.25"/>
  <cols>
    <col min="2" max="2" width="22" bestFit="1" customWidth="1"/>
    <col min="3" max="3" width="48.28515625" customWidth="1"/>
    <col min="4" max="4" width="12.28515625" bestFit="1" customWidth="1"/>
    <col min="6" max="6" width="30.140625" bestFit="1" customWidth="1"/>
    <col min="7" max="7" width="15.28515625" customWidth="1"/>
  </cols>
  <sheetData>
    <row r="4" spans="2:3" x14ac:dyDescent="0.25">
      <c r="B4" t="s">
        <v>181</v>
      </c>
      <c r="C4" t="str">
        <f>IFERROR(DAY(EOMONTH(DATE(#REF!,ROW($A1),1),0)),"")</f>
        <v/>
      </c>
    </row>
    <row r="5" spans="2:3" x14ac:dyDescent="0.25">
      <c r="B5" t="s">
        <v>191</v>
      </c>
      <c r="C5" t="str">
        <f>IFERROR(DAY(EOMONTH(DATE(#REF!,ROW($A2),1),0)),"")</f>
        <v/>
      </c>
    </row>
    <row r="6" spans="2:3" x14ac:dyDescent="0.25">
      <c r="B6" t="s">
        <v>192</v>
      </c>
      <c r="C6" t="str">
        <f>IFERROR(DAY(EOMONTH(DATE(#REF!,ROW($A3),1),0)),"")</f>
        <v/>
      </c>
    </row>
    <row r="7" spans="2:3" x14ac:dyDescent="0.25">
      <c r="B7" t="s">
        <v>193</v>
      </c>
      <c r="C7" t="str">
        <f>IFERROR(DAY(EOMONTH(DATE(#REF!,ROW($A4),1),0)),"")</f>
        <v/>
      </c>
    </row>
    <row r="8" spans="2:3" x14ac:dyDescent="0.25">
      <c r="B8" t="s">
        <v>194</v>
      </c>
      <c r="C8" t="str">
        <f>IFERROR(DAY(EOMONTH(DATE(#REF!,ROW($A5),1),0)),"")</f>
        <v/>
      </c>
    </row>
    <row r="9" spans="2:3" x14ac:dyDescent="0.25">
      <c r="B9" t="s">
        <v>195</v>
      </c>
      <c r="C9" t="str">
        <f>IFERROR(DAY(EOMONTH(DATE(#REF!,ROW($A6),1),0)),"")</f>
        <v/>
      </c>
    </row>
    <row r="10" spans="2:3" x14ac:dyDescent="0.25">
      <c r="B10" t="s">
        <v>196</v>
      </c>
      <c r="C10" t="str">
        <f>IFERROR(DAY(EOMONTH(DATE(#REF!,ROW($A7),1),0)),"")</f>
        <v/>
      </c>
    </row>
    <row r="11" spans="2:3" x14ac:dyDescent="0.25">
      <c r="B11" t="s">
        <v>197</v>
      </c>
      <c r="C11" t="str">
        <f>IFERROR(DAY(EOMONTH(DATE(#REF!,ROW($A8),1),0)),"")</f>
        <v/>
      </c>
    </row>
    <row r="12" spans="2:3" x14ac:dyDescent="0.25">
      <c r="B12" t="s">
        <v>198</v>
      </c>
      <c r="C12" t="str">
        <f>IFERROR(DAY(EOMONTH(DATE(#REF!,ROW($A9),1),0)),"")</f>
        <v/>
      </c>
    </row>
    <row r="13" spans="2:3" x14ac:dyDescent="0.25">
      <c r="B13" t="s">
        <v>199</v>
      </c>
      <c r="C13" t="str">
        <f>IFERROR(DAY(EOMONTH(DATE(#REF!,ROW($A10),1),0)),"")</f>
        <v/>
      </c>
    </row>
    <row r="14" spans="2:3" x14ac:dyDescent="0.25">
      <c r="B14" t="s">
        <v>200</v>
      </c>
      <c r="C14" t="str">
        <f>IFERROR(DAY(EOMONTH(DATE(#REF!,ROW($A11),1),0)),"")</f>
        <v/>
      </c>
    </row>
    <row r="15" spans="2:3" x14ac:dyDescent="0.25">
      <c r="B15" t="s">
        <v>201</v>
      </c>
      <c r="C15" t="str">
        <f>IFERROR(DAY(EOMONTH(DATE(#REF!,ROW($A12),1),0)),"")</f>
        <v/>
      </c>
    </row>
    <row r="18" spans="2:4" x14ac:dyDescent="0.25">
      <c r="B18" t="s">
        <v>202</v>
      </c>
      <c r="C18" t="str">
        <f>IFERROR(C4+C5,"")</f>
        <v/>
      </c>
    </row>
    <row r="19" spans="2:4" x14ac:dyDescent="0.25">
      <c r="B19" t="s">
        <v>203</v>
      </c>
      <c r="C19" t="str">
        <f>IFERROR(C6+C7,"")</f>
        <v/>
      </c>
    </row>
    <row r="20" spans="2:4" x14ac:dyDescent="0.25">
      <c r="B20" t="s">
        <v>204</v>
      </c>
      <c r="C20" t="str">
        <f>IFERROR(C8+C9,"")</f>
        <v/>
      </c>
    </row>
    <row r="21" spans="2:4" x14ac:dyDescent="0.25">
      <c r="B21" t="s">
        <v>205</v>
      </c>
      <c r="C21" t="str">
        <f>IFERROR(C10+C11,"")</f>
        <v/>
      </c>
    </row>
    <row r="22" spans="2:4" x14ac:dyDescent="0.25">
      <c r="B22" t="s">
        <v>206</v>
      </c>
      <c r="C22" t="str">
        <f>IFERROR(C12+C13,"")</f>
        <v/>
      </c>
    </row>
    <row r="23" spans="2:4" x14ac:dyDescent="0.25">
      <c r="B23" t="s">
        <v>207</v>
      </c>
      <c r="C23" t="str">
        <f>IFERROR(C14+C15,"")</f>
        <v/>
      </c>
    </row>
    <row r="28" spans="2:4" x14ac:dyDescent="0.25">
      <c r="B28" s="25" t="s">
        <v>208</v>
      </c>
    </row>
    <row r="29" spans="2:4" x14ac:dyDescent="0.25">
      <c r="B29" s="31" t="s">
        <v>209</v>
      </c>
      <c r="C29" s="31" t="s">
        <v>210</v>
      </c>
      <c r="D29" s="31" t="s">
        <v>211</v>
      </c>
    </row>
    <row r="30" spans="2:4" x14ac:dyDescent="0.25">
      <c r="B30" s="1" t="str">
        <f>IFERROR(#REF!,"")</f>
        <v/>
      </c>
      <c r="C30" s="1" t="str">
        <f>IFERROR(#REF!,"")</f>
        <v/>
      </c>
      <c r="D30" s="32" t="str">
        <f>IFERROR(VLOOKUP(B30,$B$40:$J$48,VLOOKUP(#REF!,GENERAL!$B$51:$C$58,2,FALSE),FALSE),"")</f>
        <v/>
      </c>
    </row>
    <row r="31" spans="2:4" x14ac:dyDescent="0.25">
      <c r="B31" s="1" t="str">
        <f>IFERROR(ROUND(#REF!*1.01,2),"")</f>
        <v/>
      </c>
      <c r="C31" s="1" t="str">
        <f>IFERROR(ROUND(#REF!*1.5,2),"")</f>
        <v/>
      </c>
      <c r="D31" s="32" t="str">
        <f>IFERROR(VLOOKUP(B31,$B$40:$J$48,VLOOKUP(#REF!,GENERAL!$B$51:$C$58,2,FALSE),FALSE),"")</f>
        <v/>
      </c>
    </row>
    <row r="32" spans="2:4" x14ac:dyDescent="0.25">
      <c r="B32" s="1" t="str">
        <f>IFERROR(ROUND(#REF!*1.51,2),"")</f>
        <v/>
      </c>
      <c r="C32" s="1" t="str">
        <f>IFERROR(ROUND(#REF!*2,2),"")</f>
        <v/>
      </c>
      <c r="D32" s="32" t="str">
        <f>IFERROR(VLOOKUP(B32,$B$40:$J$48,VLOOKUP(#REF!,GENERAL!$B$51:$C$58,2,FALSE),FALSE),"")</f>
        <v/>
      </c>
    </row>
    <row r="33" spans="2:10" x14ac:dyDescent="0.25">
      <c r="B33" s="1" t="str">
        <f>IFERROR(ROUND(#REF!*2.01,2),"")</f>
        <v/>
      </c>
      <c r="C33" s="1" t="str">
        <f>IFERROR(ROUND(#REF!*2.5,2),"")</f>
        <v/>
      </c>
      <c r="D33" s="32" t="str">
        <f>IFERROR(VLOOKUP(B33,$B$40:$J$48,VLOOKUP(#REF!,GENERAL!$B$51:$C$58,2,FALSE),FALSE),"")</f>
        <v/>
      </c>
    </row>
    <row r="34" spans="2:10" x14ac:dyDescent="0.25">
      <c r="B34" s="1" t="str">
        <f>IFERROR(ROUND(#REF!*2.51,2),"")</f>
        <v/>
      </c>
      <c r="C34" s="1" t="str">
        <f>IFERROR(ROUND(#REF!*3,2),"")</f>
        <v/>
      </c>
      <c r="D34" s="32" t="str">
        <f>IFERROR(VLOOKUP(B34,$B$40:$J$48,VLOOKUP(#REF!,GENERAL!$B$51:$C$58,2,FALSE),FALSE),"")</f>
        <v/>
      </c>
    </row>
    <row r="35" spans="2:10" x14ac:dyDescent="0.25">
      <c r="B35" s="1" t="str">
        <f>IFERROR(ROUND(#REF!*3.01,2),"")</f>
        <v/>
      </c>
      <c r="C35" s="1" t="str">
        <f>IFERROR(ROUND(#REF!*3.5,2),"")</f>
        <v/>
      </c>
      <c r="D35" s="32" t="str">
        <f>IFERROR(VLOOKUP(B35,$B$40:$J$48,VLOOKUP(#REF!,GENERAL!$B$51:$C$58,2,FALSE),FALSE),"")</f>
        <v/>
      </c>
    </row>
    <row r="36" spans="2:10" x14ac:dyDescent="0.25">
      <c r="B36" s="1" t="str">
        <f>IFERROR(ROUND(#REF!*3.51,2),"")</f>
        <v/>
      </c>
      <c r="C36" s="1" t="str">
        <f>IFERROR(ROUND(#REF!*4,2),"")</f>
        <v/>
      </c>
      <c r="D36" s="32" t="str">
        <f>IFERROR(VLOOKUP(B36,$B$40:$J$48,VLOOKUP(#REF!,GENERAL!$B$51:$C$58,2,FALSE),FALSE),"")</f>
        <v/>
      </c>
    </row>
    <row r="37" spans="2:10" x14ac:dyDescent="0.25">
      <c r="B37" s="28" t="str">
        <f>IFERROR(ROUND(#REF!*4.01,2),"")</f>
        <v/>
      </c>
      <c r="C37" s="1">
        <v>99999999</v>
      </c>
      <c r="D37" s="32" t="str">
        <f>IFERROR(VLOOKUP(B37,$B$40:$J$48,VLOOKUP(#REF!,GENERAL!$B$51:$C$58,2,FALSE),FALSE),"")</f>
        <v/>
      </c>
    </row>
    <row r="39" spans="2:10" x14ac:dyDescent="0.25">
      <c r="C39" s="204" t="s">
        <v>211</v>
      </c>
      <c r="D39" s="205"/>
      <c r="E39" s="205"/>
      <c r="F39" s="205"/>
      <c r="G39" s="205"/>
      <c r="H39" s="205"/>
      <c r="I39" s="205"/>
      <c r="J39" s="205"/>
    </row>
    <row r="40" spans="2:10" x14ac:dyDescent="0.25">
      <c r="B40" s="31" t="s">
        <v>209</v>
      </c>
      <c r="C40" s="33">
        <v>2023</v>
      </c>
      <c r="D40" s="33">
        <v>2024</v>
      </c>
      <c r="E40" s="33">
        <v>2025</v>
      </c>
      <c r="F40" s="33">
        <v>2026</v>
      </c>
      <c r="G40" s="33">
        <v>2027</v>
      </c>
      <c r="H40" s="33">
        <v>2028</v>
      </c>
      <c r="I40" s="33">
        <v>2029</v>
      </c>
      <c r="J40" s="33">
        <v>2030</v>
      </c>
    </row>
    <row r="41" spans="2:10" x14ac:dyDescent="0.25">
      <c r="B41" s="1" t="str">
        <f>IFERROR(#REF!,"")</f>
        <v/>
      </c>
      <c r="C41" s="32">
        <v>3.15E-2</v>
      </c>
      <c r="D41" s="32">
        <v>3.15E-2</v>
      </c>
      <c r="E41" s="32">
        <v>3.15E-2</v>
      </c>
      <c r="F41" s="32">
        <v>3.15E-2</v>
      </c>
      <c r="G41" s="32">
        <v>3.15E-2</v>
      </c>
      <c r="H41" s="32">
        <v>3.15E-2</v>
      </c>
      <c r="I41" s="32">
        <v>3.15E-2</v>
      </c>
      <c r="J41" s="32">
        <v>3.15E-2</v>
      </c>
    </row>
    <row r="42" spans="2:10" x14ac:dyDescent="0.25">
      <c r="B42" s="1" t="str">
        <f>IFERROR(ROUND(#REF!*1.01,2),"")</f>
        <v/>
      </c>
      <c r="C42" s="32">
        <v>3.2809999999999999E-2</v>
      </c>
      <c r="D42" s="32">
        <v>3.4130000000000001E-2</v>
      </c>
      <c r="E42" s="32">
        <v>3.5439999999999999E-2</v>
      </c>
      <c r="F42" s="32">
        <v>3.6760000000000001E-2</v>
      </c>
      <c r="G42" s="32">
        <v>3.807E-2</v>
      </c>
      <c r="H42" s="32">
        <v>3.9390000000000001E-2</v>
      </c>
      <c r="I42" s="32">
        <v>4.07E-2</v>
      </c>
      <c r="J42" s="32">
        <v>4.2020000000000002E-2</v>
      </c>
    </row>
    <row r="43" spans="2:10" x14ac:dyDescent="0.25">
      <c r="B43" s="1" t="str">
        <f>IFERROR(ROUND(#REF!*1.51,2),"")</f>
        <v/>
      </c>
      <c r="C43" s="32">
        <v>3.5749999999999997E-2</v>
      </c>
      <c r="D43" s="32">
        <v>0.04</v>
      </c>
      <c r="E43" s="32">
        <v>4.4260000000000001E-2</v>
      </c>
      <c r="F43" s="32">
        <v>4.8509999999999998E-2</v>
      </c>
      <c r="G43" s="32">
        <v>5.2760000000000001E-2</v>
      </c>
      <c r="H43" s="32">
        <v>5.7009999999999998E-2</v>
      </c>
      <c r="I43" s="32">
        <v>6.1260000000000002E-2</v>
      </c>
      <c r="J43" s="32">
        <v>6.5519999999999995E-2</v>
      </c>
    </row>
    <row r="44" spans="2:10" x14ac:dyDescent="0.25">
      <c r="B44" s="1" t="str">
        <f>IFERROR(ROUND(#REF!*2.01,2),"")</f>
        <v/>
      </c>
      <c r="C44" s="32">
        <v>3.7510000000000002E-2</v>
      </c>
      <c r="D44" s="32">
        <v>4.3529999999999999E-2</v>
      </c>
      <c r="E44" s="32">
        <v>4.9540000000000001E-2</v>
      </c>
      <c r="F44" s="32">
        <v>5.5559999999999998E-2</v>
      </c>
      <c r="G44" s="32">
        <v>6.157E-2</v>
      </c>
      <c r="H44" s="32">
        <v>6.7589999999999997E-2</v>
      </c>
      <c r="I44" s="32">
        <v>7.3599999999999999E-2</v>
      </c>
      <c r="J44" s="32">
        <v>7.9619999999999996E-2</v>
      </c>
    </row>
    <row r="45" spans="2:10" x14ac:dyDescent="0.25">
      <c r="B45" s="1" t="str">
        <f>IFERROR(ROUND(#REF!*2.51,2),"")</f>
        <v/>
      </c>
      <c r="C45" s="32">
        <v>3.8690000000000002E-2</v>
      </c>
      <c r="D45" s="32">
        <v>4.5879999999999997E-2</v>
      </c>
      <c r="E45" s="32">
        <v>5.3069999999999999E-2</v>
      </c>
      <c r="F45" s="32">
        <v>6.0260000000000001E-2</v>
      </c>
      <c r="G45" s="32">
        <v>6.7449999999999996E-2</v>
      </c>
      <c r="H45" s="32">
        <v>7.4639999999999998E-2</v>
      </c>
      <c r="I45" s="32">
        <v>8.183E-2</v>
      </c>
      <c r="J45" s="32">
        <v>8.9020000000000002E-2</v>
      </c>
    </row>
    <row r="46" spans="2:10" x14ac:dyDescent="0.25">
      <c r="B46" s="1" t="str">
        <f>IFERROR(ROUND(#REF!*3.01,2),"")</f>
        <v/>
      </c>
      <c r="C46" s="32">
        <v>3.9530000000000003E-2</v>
      </c>
      <c r="D46" s="32">
        <v>4.7559999999999998E-2</v>
      </c>
      <c r="E46" s="32">
        <v>5.5590000000000001E-2</v>
      </c>
      <c r="F46" s="32">
        <v>6.361E-2</v>
      </c>
      <c r="G46" s="32">
        <v>7.1639999999999995E-2</v>
      </c>
      <c r="H46" s="32">
        <v>7.9670000000000005E-2</v>
      </c>
      <c r="I46" s="32">
        <v>8.77E-2</v>
      </c>
      <c r="J46" s="32">
        <v>9.5729999999999996E-2</v>
      </c>
    </row>
    <row r="47" spans="2:10" x14ac:dyDescent="0.25">
      <c r="B47" s="1" t="str">
        <f>IFERROR(ROUND(#REF!*3.51,2),"")</f>
        <v/>
      </c>
      <c r="C47" s="32">
        <v>4.0160000000000001E-2</v>
      </c>
      <c r="D47" s="32">
        <v>4.8820000000000002E-2</v>
      </c>
      <c r="E47" s="32">
        <v>5.747E-2</v>
      </c>
      <c r="F47" s="32">
        <v>6.6129999999999994E-2</v>
      </c>
      <c r="G47" s="32">
        <v>7.4789999999999995E-2</v>
      </c>
      <c r="H47" s="32">
        <v>8.3449999999999996E-2</v>
      </c>
      <c r="I47" s="32">
        <v>9.2109999999999997E-2</v>
      </c>
      <c r="J47" s="32">
        <v>0.10077</v>
      </c>
    </row>
    <row r="48" spans="2:10" x14ac:dyDescent="0.25">
      <c r="B48" s="28" t="str">
        <f>IFERROR(ROUND(#REF!*4.01,2),"")</f>
        <v/>
      </c>
      <c r="C48" s="32">
        <v>4.2410000000000003E-2</v>
      </c>
      <c r="D48" s="32">
        <v>5.3310000000000003E-2</v>
      </c>
      <c r="E48" s="32">
        <v>6.4219999999999999E-2</v>
      </c>
      <c r="F48" s="32">
        <v>7.5130000000000002E-2</v>
      </c>
      <c r="G48" s="32">
        <v>8.6029999999999995E-2</v>
      </c>
      <c r="H48" s="32">
        <v>9.6939999999999998E-2</v>
      </c>
      <c r="I48" s="32">
        <v>0.10784000000000001</v>
      </c>
      <c r="J48" s="32">
        <v>0.11874999999999999</v>
      </c>
    </row>
    <row r="51" spans="2:7" x14ac:dyDescent="0.25">
      <c r="B51" s="33">
        <v>2023</v>
      </c>
      <c r="C51" s="34">
        <v>2</v>
      </c>
    </row>
    <row r="52" spans="2:7" x14ac:dyDescent="0.25">
      <c r="B52" s="33">
        <v>2024</v>
      </c>
      <c r="C52" s="34">
        <v>3</v>
      </c>
    </row>
    <row r="53" spans="2:7" x14ac:dyDescent="0.25">
      <c r="B53" s="33">
        <v>2025</v>
      </c>
      <c r="C53" s="34">
        <v>4</v>
      </c>
    </row>
    <row r="54" spans="2:7" x14ac:dyDescent="0.25">
      <c r="B54" s="33">
        <v>2026</v>
      </c>
      <c r="C54" s="34">
        <v>5</v>
      </c>
    </row>
    <row r="55" spans="2:7" x14ac:dyDescent="0.25">
      <c r="B55" s="33">
        <v>2027</v>
      </c>
      <c r="C55" s="34">
        <v>6</v>
      </c>
    </row>
    <row r="56" spans="2:7" x14ac:dyDescent="0.25">
      <c r="B56" s="33">
        <v>2028</v>
      </c>
      <c r="C56" s="34">
        <v>7</v>
      </c>
    </row>
    <row r="57" spans="2:7" x14ac:dyDescent="0.25">
      <c r="B57" s="33">
        <v>2029</v>
      </c>
      <c r="C57" s="34">
        <v>8</v>
      </c>
    </row>
    <row r="58" spans="2:7" x14ac:dyDescent="0.25">
      <c r="B58" s="33">
        <v>2030</v>
      </c>
      <c r="C58" s="34">
        <v>9</v>
      </c>
    </row>
    <row r="61" spans="2:7" x14ac:dyDescent="0.25">
      <c r="B61" s="206" t="s">
        <v>186</v>
      </c>
      <c r="C61" s="206"/>
      <c r="D61" s="206"/>
    </row>
    <row r="62" spans="2:7" x14ac:dyDescent="0.25">
      <c r="B62" s="35" t="s">
        <v>212</v>
      </c>
      <c r="C62" s="35" t="s">
        <v>176</v>
      </c>
      <c r="D62" s="35" t="s">
        <v>177</v>
      </c>
      <c r="F62" s="36" t="s">
        <v>213</v>
      </c>
      <c r="G62" s="36" t="s">
        <v>214</v>
      </c>
    </row>
    <row r="63" spans="2:7" x14ac:dyDescent="0.25">
      <c r="B63" s="1">
        <v>0</v>
      </c>
      <c r="C63" s="1">
        <v>1</v>
      </c>
      <c r="D63" s="1">
        <v>12</v>
      </c>
      <c r="F63" s="1" t="s">
        <v>179</v>
      </c>
      <c r="G63" s="1">
        <v>419.88</v>
      </c>
    </row>
    <row r="64" spans="2:7" x14ac:dyDescent="0.25">
      <c r="B64" s="1">
        <f>C63+0.01</f>
        <v>1.01</v>
      </c>
      <c r="C64" s="1">
        <f>C63+1</f>
        <v>2</v>
      </c>
      <c r="D64" s="1">
        <f>D63+2</f>
        <v>14</v>
      </c>
      <c r="F64" s="1" t="s">
        <v>180</v>
      </c>
      <c r="G64" s="28">
        <v>278.8</v>
      </c>
    </row>
    <row r="65" spans="2:7" x14ac:dyDescent="0.25">
      <c r="B65" s="1">
        <f t="shared" ref="B65:B80" si="0">C64+0.01</f>
        <v>2.0099999999999998</v>
      </c>
      <c r="C65" s="1">
        <f t="shared" ref="C65:C67" si="1">C64+1</f>
        <v>3</v>
      </c>
      <c r="D65" s="1">
        <f t="shared" ref="D65:D80" si="2">D64+2</f>
        <v>16</v>
      </c>
    </row>
    <row r="66" spans="2:7" x14ac:dyDescent="0.25">
      <c r="B66" s="1">
        <f t="shared" si="0"/>
        <v>3.01</v>
      </c>
      <c r="C66" s="1">
        <f t="shared" si="1"/>
        <v>4</v>
      </c>
      <c r="D66" s="1">
        <f t="shared" si="2"/>
        <v>18</v>
      </c>
    </row>
    <row r="67" spans="2:7" x14ac:dyDescent="0.25">
      <c r="B67" s="1">
        <f t="shared" si="0"/>
        <v>4.01</v>
      </c>
      <c r="C67" s="1">
        <f t="shared" si="1"/>
        <v>5</v>
      </c>
      <c r="D67" s="1">
        <f t="shared" si="2"/>
        <v>20</v>
      </c>
      <c r="F67" s="37" t="s">
        <v>0</v>
      </c>
      <c r="G67" s="37" t="s">
        <v>215</v>
      </c>
    </row>
    <row r="68" spans="2:7" x14ac:dyDescent="0.25">
      <c r="B68" s="1">
        <f t="shared" si="0"/>
        <v>5.01</v>
      </c>
      <c r="C68" s="1">
        <f>C67+5</f>
        <v>10</v>
      </c>
      <c r="D68" s="1">
        <f t="shared" si="2"/>
        <v>22</v>
      </c>
      <c r="F68" s="1" t="s">
        <v>181</v>
      </c>
      <c r="G68" s="1">
        <v>103.74</v>
      </c>
    </row>
    <row r="69" spans="2:7" x14ac:dyDescent="0.25">
      <c r="B69" s="1">
        <f t="shared" si="0"/>
        <v>10.01</v>
      </c>
      <c r="C69" s="1">
        <f t="shared" ref="C69:C80" si="3">C68+5</f>
        <v>15</v>
      </c>
      <c r="D69" s="1">
        <f t="shared" si="2"/>
        <v>24</v>
      </c>
      <c r="F69" s="1" t="s">
        <v>182</v>
      </c>
      <c r="G69" s="1">
        <v>108.57</v>
      </c>
    </row>
    <row r="70" spans="2:7" x14ac:dyDescent="0.25">
      <c r="B70" s="1">
        <f t="shared" si="0"/>
        <v>15.01</v>
      </c>
      <c r="C70" s="1">
        <f t="shared" si="3"/>
        <v>20</v>
      </c>
      <c r="D70" s="1">
        <f t="shared" si="2"/>
        <v>26</v>
      </c>
    </row>
    <row r="71" spans="2:7" x14ac:dyDescent="0.25">
      <c r="B71" s="1">
        <f t="shared" si="0"/>
        <v>20.010000000000002</v>
      </c>
      <c r="C71" s="1">
        <f t="shared" si="3"/>
        <v>25</v>
      </c>
      <c r="D71" s="1">
        <f t="shared" si="2"/>
        <v>28</v>
      </c>
      <c r="F71" s="207" t="s">
        <v>216</v>
      </c>
      <c r="G71" s="207"/>
    </row>
    <row r="72" spans="2:7" x14ac:dyDescent="0.25">
      <c r="B72" s="1">
        <f t="shared" si="0"/>
        <v>25.01</v>
      </c>
      <c r="C72" s="1">
        <f t="shared" si="3"/>
        <v>30</v>
      </c>
      <c r="D72" s="1">
        <f t="shared" si="2"/>
        <v>30</v>
      </c>
      <c r="F72" s="1" t="s">
        <v>217</v>
      </c>
      <c r="G72" s="1">
        <v>1</v>
      </c>
    </row>
    <row r="73" spans="2:7" x14ac:dyDescent="0.25">
      <c r="B73" s="1">
        <f t="shared" si="0"/>
        <v>30.01</v>
      </c>
      <c r="C73" s="1">
        <f t="shared" si="3"/>
        <v>35</v>
      </c>
      <c r="D73" s="1">
        <f t="shared" si="2"/>
        <v>32</v>
      </c>
      <c r="F73" s="1" t="s">
        <v>218</v>
      </c>
      <c r="G73" s="1">
        <v>7</v>
      </c>
    </row>
    <row r="74" spans="2:7" x14ac:dyDescent="0.25">
      <c r="B74" s="1">
        <f t="shared" si="0"/>
        <v>35.01</v>
      </c>
      <c r="C74" s="1">
        <f t="shared" si="3"/>
        <v>40</v>
      </c>
      <c r="D74" s="1">
        <f t="shared" si="2"/>
        <v>34</v>
      </c>
      <c r="F74" s="1" t="s">
        <v>219</v>
      </c>
      <c r="G74" s="1">
        <v>10</v>
      </c>
    </row>
    <row r="75" spans="2:7" x14ac:dyDescent="0.25">
      <c r="B75" s="1">
        <f t="shared" si="0"/>
        <v>40.01</v>
      </c>
      <c r="C75" s="1">
        <f t="shared" si="3"/>
        <v>45</v>
      </c>
      <c r="D75" s="1">
        <f t="shared" si="2"/>
        <v>36</v>
      </c>
      <c r="F75" s="1" t="s">
        <v>220</v>
      </c>
      <c r="G75" s="1">
        <v>14</v>
      </c>
    </row>
    <row r="76" spans="2:7" x14ac:dyDescent="0.25">
      <c r="B76" s="1">
        <f t="shared" si="0"/>
        <v>45.01</v>
      </c>
      <c r="C76" s="1">
        <f t="shared" si="3"/>
        <v>50</v>
      </c>
      <c r="D76" s="1">
        <f t="shared" si="2"/>
        <v>38</v>
      </c>
      <c r="F76" s="1" t="s">
        <v>221</v>
      </c>
      <c r="G76" s="1">
        <v>30</v>
      </c>
    </row>
    <row r="77" spans="2:7" x14ac:dyDescent="0.25">
      <c r="B77" s="1">
        <f t="shared" si="0"/>
        <v>50.01</v>
      </c>
      <c r="C77" s="1">
        <f t="shared" si="3"/>
        <v>55</v>
      </c>
      <c r="D77" s="1">
        <f t="shared" si="2"/>
        <v>40</v>
      </c>
    </row>
    <row r="78" spans="2:7" x14ac:dyDescent="0.25">
      <c r="B78" s="1">
        <f t="shared" si="0"/>
        <v>55.01</v>
      </c>
      <c r="C78" s="1">
        <f t="shared" si="3"/>
        <v>60</v>
      </c>
      <c r="D78" s="1">
        <f t="shared" si="2"/>
        <v>42</v>
      </c>
    </row>
    <row r="79" spans="2:7" x14ac:dyDescent="0.25">
      <c r="B79" s="1">
        <f t="shared" si="0"/>
        <v>60.01</v>
      </c>
      <c r="C79" s="1">
        <f t="shared" si="3"/>
        <v>65</v>
      </c>
      <c r="D79" s="1">
        <f t="shared" si="2"/>
        <v>44</v>
      </c>
    </row>
    <row r="80" spans="2:7" x14ac:dyDescent="0.25">
      <c r="B80" s="1">
        <f t="shared" si="0"/>
        <v>65.010000000000005</v>
      </c>
      <c r="C80" s="1">
        <f t="shared" si="3"/>
        <v>70</v>
      </c>
      <c r="D80" s="1">
        <f t="shared" si="2"/>
        <v>46</v>
      </c>
    </row>
    <row r="83" spans="2:6" x14ac:dyDescent="0.25">
      <c r="F83" t="s">
        <v>228</v>
      </c>
    </row>
    <row r="87" spans="2:6" x14ac:dyDescent="0.25">
      <c r="B87">
        <v>1</v>
      </c>
    </row>
    <row r="88" spans="2:6" x14ac:dyDescent="0.25">
      <c r="B88">
        <v>2</v>
      </c>
    </row>
    <row r="89" spans="2:6" x14ac:dyDescent="0.25">
      <c r="B89">
        <v>3</v>
      </c>
    </row>
    <row r="90" spans="2:6" x14ac:dyDescent="0.25">
      <c r="B90">
        <v>4</v>
      </c>
    </row>
    <row r="91" spans="2:6" x14ac:dyDescent="0.25">
      <c r="B91">
        <v>5</v>
      </c>
    </row>
    <row r="92" spans="2:6" x14ac:dyDescent="0.25">
      <c r="B92">
        <v>6</v>
      </c>
    </row>
    <row r="93" spans="2:6" x14ac:dyDescent="0.25">
      <c r="B93">
        <v>7</v>
      </c>
    </row>
    <row r="94" spans="2:6" x14ac:dyDescent="0.25">
      <c r="B94">
        <v>8</v>
      </c>
    </row>
    <row r="95" spans="2:6" x14ac:dyDescent="0.25">
      <c r="B95">
        <v>9</v>
      </c>
    </row>
    <row r="96" spans="2:6" x14ac:dyDescent="0.25">
      <c r="B96">
        <v>10</v>
      </c>
    </row>
    <row r="97" spans="2:2" x14ac:dyDescent="0.25">
      <c r="B97">
        <v>11</v>
      </c>
    </row>
    <row r="98" spans="2:2" x14ac:dyDescent="0.25">
      <c r="B98">
        <v>12</v>
      </c>
    </row>
    <row r="99" spans="2:2" x14ac:dyDescent="0.25">
      <c r="B99">
        <v>13</v>
      </c>
    </row>
    <row r="100" spans="2:2" x14ac:dyDescent="0.25">
      <c r="B100">
        <v>14</v>
      </c>
    </row>
    <row r="101" spans="2:2" x14ac:dyDescent="0.25">
      <c r="B101">
        <v>15</v>
      </c>
    </row>
    <row r="102" spans="2:2" x14ac:dyDescent="0.25">
      <c r="B102">
        <v>16</v>
      </c>
    </row>
    <row r="103" spans="2:2" x14ac:dyDescent="0.25">
      <c r="B103">
        <v>17</v>
      </c>
    </row>
    <row r="104" spans="2:2" x14ac:dyDescent="0.25">
      <c r="B104">
        <v>18</v>
      </c>
    </row>
    <row r="105" spans="2:2" x14ac:dyDescent="0.25">
      <c r="B105">
        <v>19</v>
      </c>
    </row>
    <row r="106" spans="2:2" x14ac:dyDescent="0.25">
      <c r="B106">
        <v>20</v>
      </c>
    </row>
    <row r="107" spans="2:2" x14ac:dyDescent="0.25">
      <c r="B107">
        <v>21</v>
      </c>
    </row>
    <row r="108" spans="2:2" x14ac:dyDescent="0.25">
      <c r="B108">
        <v>22</v>
      </c>
    </row>
    <row r="109" spans="2:2" x14ac:dyDescent="0.25">
      <c r="B109">
        <v>23</v>
      </c>
    </row>
    <row r="110" spans="2:2" x14ac:dyDescent="0.25">
      <c r="B110">
        <v>24</v>
      </c>
    </row>
    <row r="111" spans="2:2" x14ac:dyDescent="0.25">
      <c r="B111">
        <v>25</v>
      </c>
    </row>
    <row r="112" spans="2:2" x14ac:dyDescent="0.25">
      <c r="B112">
        <v>26</v>
      </c>
    </row>
    <row r="113" spans="2:2" x14ac:dyDescent="0.25">
      <c r="B113">
        <v>27</v>
      </c>
    </row>
    <row r="114" spans="2:2" x14ac:dyDescent="0.25">
      <c r="B114">
        <v>28</v>
      </c>
    </row>
    <row r="115" spans="2:2" x14ac:dyDescent="0.25">
      <c r="B115">
        <v>29</v>
      </c>
    </row>
    <row r="116" spans="2:2" x14ac:dyDescent="0.25">
      <c r="B116">
        <v>30</v>
      </c>
    </row>
    <row r="117" spans="2:2" x14ac:dyDescent="0.25">
      <c r="B117">
        <v>31</v>
      </c>
    </row>
    <row r="132" spans="2:3" ht="15.75" thickBot="1" x14ac:dyDescent="0.3"/>
    <row r="133" spans="2:3" x14ac:dyDescent="0.25">
      <c r="B133" s="43" t="s">
        <v>248</v>
      </c>
      <c r="C133" s="44" t="s">
        <v>2</v>
      </c>
    </row>
    <row r="134" spans="2:3" x14ac:dyDescent="0.25">
      <c r="B134" s="45">
        <v>1</v>
      </c>
      <c r="C134" s="14" t="s">
        <v>249</v>
      </c>
    </row>
    <row r="135" spans="2:3" x14ac:dyDescent="0.25">
      <c r="B135" s="45">
        <v>2</v>
      </c>
      <c r="C135" s="14" t="s">
        <v>250</v>
      </c>
    </row>
    <row r="136" spans="2:3" x14ac:dyDescent="0.25">
      <c r="B136" s="45">
        <v>3</v>
      </c>
      <c r="C136" s="14" t="s">
        <v>251</v>
      </c>
    </row>
    <row r="137" spans="2:3" x14ac:dyDescent="0.25">
      <c r="B137" s="45">
        <v>4</v>
      </c>
      <c r="C137" s="14" t="s">
        <v>252</v>
      </c>
    </row>
    <row r="138" spans="2:3" x14ac:dyDescent="0.25">
      <c r="B138" s="45">
        <v>5</v>
      </c>
      <c r="C138" s="14" t="s">
        <v>253</v>
      </c>
    </row>
    <row r="139" spans="2:3" x14ac:dyDescent="0.25">
      <c r="B139" s="45">
        <v>6</v>
      </c>
      <c r="C139" s="14" t="s">
        <v>254</v>
      </c>
    </row>
    <row r="140" spans="2:3" ht="28.5" x14ac:dyDescent="0.25">
      <c r="B140" s="45">
        <v>7</v>
      </c>
      <c r="C140" s="14" t="s">
        <v>255</v>
      </c>
    </row>
    <row r="141" spans="2:3" x14ac:dyDescent="0.25">
      <c r="B141" s="45">
        <v>8</v>
      </c>
      <c r="C141" s="14" t="s">
        <v>256</v>
      </c>
    </row>
    <row r="142" spans="2:3" ht="28.5" x14ac:dyDescent="0.25">
      <c r="B142" s="45">
        <v>9</v>
      </c>
      <c r="C142" s="14" t="s">
        <v>257</v>
      </c>
    </row>
    <row r="143" spans="2:3" x14ac:dyDescent="0.25">
      <c r="B143" s="45">
        <v>10</v>
      </c>
      <c r="C143" s="14" t="s">
        <v>258</v>
      </c>
    </row>
    <row r="144" spans="2:3" x14ac:dyDescent="0.25">
      <c r="B144" s="46">
        <v>99</v>
      </c>
      <c r="C144" s="14" t="s">
        <v>259</v>
      </c>
    </row>
    <row r="146" spans="2:3" ht="15.75" thickBot="1" x14ac:dyDescent="0.3"/>
    <row r="147" spans="2:3" x14ac:dyDescent="0.25">
      <c r="B147" s="43" t="s">
        <v>260</v>
      </c>
      <c r="C147" s="44" t="s">
        <v>2</v>
      </c>
    </row>
    <row r="148" spans="2:3" x14ac:dyDescent="0.25">
      <c r="B148" s="45">
        <v>1</v>
      </c>
      <c r="C148" s="14" t="s">
        <v>242</v>
      </c>
    </row>
    <row r="149" spans="2:3" x14ac:dyDescent="0.25">
      <c r="B149" s="45">
        <v>2</v>
      </c>
      <c r="C149" s="14" t="s">
        <v>261</v>
      </c>
    </row>
    <row r="150" spans="2:3" x14ac:dyDescent="0.25">
      <c r="B150" s="45">
        <v>3</v>
      </c>
      <c r="C150" s="14" t="s">
        <v>262</v>
      </c>
    </row>
    <row r="151" spans="2:3" x14ac:dyDescent="0.25">
      <c r="B151" s="45">
        <v>4</v>
      </c>
      <c r="C151" s="14" t="s">
        <v>263</v>
      </c>
    </row>
    <row r="152" spans="2:3" x14ac:dyDescent="0.25">
      <c r="B152" s="45">
        <v>5</v>
      </c>
      <c r="C152" s="14" t="s">
        <v>264</v>
      </c>
    </row>
    <row r="153" spans="2:3" x14ac:dyDescent="0.25">
      <c r="B153" s="45">
        <v>6</v>
      </c>
      <c r="C153" s="14" t="s">
        <v>265</v>
      </c>
    </row>
    <row r="154" spans="2:3" x14ac:dyDescent="0.25">
      <c r="B154" s="45">
        <v>7</v>
      </c>
      <c r="C154" s="14" t="s">
        <v>266</v>
      </c>
    </row>
    <row r="155" spans="2:3" x14ac:dyDescent="0.25">
      <c r="B155" s="45">
        <v>8</v>
      </c>
      <c r="C155" s="14" t="s">
        <v>267</v>
      </c>
    </row>
    <row r="156" spans="2:3" x14ac:dyDescent="0.25">
      <c r="B156" s="45">
        <v>99</v>
      </c>
      <c r="C156" s="14" t="s">
        <v>268</v>
      </c>
    </row>
    <row r="157" spans="2:3" ht="15.75" thickBot="1" x14ac:dyDescent="0.3"/>
    <row r="158" spans="2:3" x14ac:dyDescent="0.25">
      <c r="B158" s="43" t="s">
        <v>269</v>
      </c>
      <c r="C158" s="44" t="s">
        <v>2</v>
      </c>
    </row>
    <row r="159" spans="2:3" ht="28.5" x14ac:dyDescent="0.25">
      <c r="B159" s="45">
        <v>2</v>
      </c>
      <c r="C159" s="14" t="s">
        <v>270</v>
      </c>
    </row>
    <row r="160" spans="2:3" x14ac:dyDescent="0.25">
      <c r="B160" s="45">
        <v>3</v>
      </c>
      <c r="C160" s="14" t="s">
        <v>271</v>
      </c>
    </row>
    <row r="161" spans="2:3" x14ac:dyDescent="0.25">
      <c r="B161" s="45">
        <v>4</v>
      </c>
      <c r="C161" s="14" t="s">
        <v>272</v>
      </c>
    </row>
    <row r="162" spans="2:3" ht="28.5" x14ac:dyDescent="0.25">
      <c r="B162" s="45">
        <v>5</v>
      </c>
      <c r="C162" s="14" t="s">
        <v>273</v>
      </c>
    </row>
    <row r="163" spans="2:3" ht="28.5" x14ac:dyDescent="0.25">
      <c r="B163" s="45">
        <v>6</v>
      </c>
      <c r="C163" s="14" t="s">
        <v>274</v>
      </c>
    </row>
    <row r="164" spans="2:3" x14ac:dyDescent="0.25">
      <c r="B164" s="45">
        <v>7</v>
      </c>
      <c r="C164" s="14" t="s">
        <v>275</v>
      </c>
    </row>
    <row r="165" spans="2:3" x14ac:dyDescent="0.25">
      <c r="B165" s="45">
        <v>8</v>
      </c>
      <c r="C165" s="14" t="s">
        <v>276</v>
      </c>
    </row>
    <row r="166" spans="2:3" x14ac:dyDescent="0.25">
      <c r="B166" s="45">
        <v>9</v>
      </c>
      <c r="C166" s="14" t="s">
        <v>277</v>
      </c>
    </row>
    <row r="167" spans="2:3" x14ac:dyDescent="0.25">
      <c r="B167" s="45">
        <v>10</v>
      </c>
      <c r="C167" s="14" t="s">
        <v>278</v>
      </c>
    </row>
    <row r="168" spans="2:3" x14ac:dyDescent="0.25">
      <c r="B168" s="45">
        <v>11</v>
      </c>
      <c r="C168" s="14" t="s">
        <v>279</v>
      </c>
    </row>
    <row r="169" spans="2:3" x14ac:dyDescent="0.25">
      <c r="B169" s="45">
        <v>12</v>
      </c>
      <c r="C169" s="14" t="s">
        <v>280</v>
      </c>
    </row>
    <row r="170" spans="2:3" x14ac:dyDescent="0.25">
      <c r="B170" s="45">
        <v>13</v>
      </c>
      <c r="C170" s="14" t="s">
        <v>281</v>
      </c>
    </row>
    <row r="171" spans="2:3" x14ac:dyDescent="0.25">
      <c r="B171" s="45">
        <v>99</v>
      </c>
      <c r="C171" s="14" t="s">
        <v>282</v>
      </c>
    </row>
    <row r="172" spans="2:3" ht="15.75" thickBot="1" x14ac:dyDescent="0.3"/>
    <row r="173" spans="2:3" ht="15.75" thickBot="1" x14ac:dyDescent="0.3">
      <c r="B173" s="47" t="s">
        <v>283</v>
      </c>
      <c r="C173" s="48" t="s">
        <v>2</v>
      </c>
    </row>
    <row r="174" spans="2:3" x14ac:dyDescent="0.25">
      <c r="B174" s="49">
        <v>1</v>
      </c>
      <c r="C174" s="13" t="s">
        <v>284</v>
      </c>
    </row>
    <row r="175" spans="2:3" x14ac:dyDescent="0.25">
      <c r="B175" s="46">
        <v>2</v>
      </c>
      <c r="C175" s="14" t="s">
        <v>285</v>
      </c>
    </row>
    <row r="176" spans="2:3" x14ac:dyDescent="0.25">
      <c r="B176" s="46">
        <v>3</v>
      </c>
      <c r="C176" s="14" t="s">
        <v>286</v>
      </c>
    </row>
    <row r="177" spans="2:3" x14ac:dyDescent="0.25">
      <c r="B177" s="46">
        <v>4</v>
      </c>
      <c r="C177" s="14" t="s">
        <v>287</v>
      </c>
    </row>
    <row r="178" spans="2:3" x14ac:dyDescent="0.25">
      <c r="B178" s="46">
        <v>5</v>
      </c>
      <c r="C178" s="14" t="s">
        <v>288</v>
      </c>
    </row>
    <row r="179" spans="2:3" x14ac:dyDescent="0.25">
      <c r="B179" s="46">
        <v>99</v>
      </c>
      <c r="C179" s="14" t="s">
        <v>230</v>
      </c>
    </row>
    <row r="180" spans="2:3" ht="15.75" thickBot="1" x14ac:dyDescent="0.3"/>
    <row r="181" spans="2:3" x14ac:dyDescent="0.25">
      <c r="B181" s="50" t="s">
        <v>289</v>
      </c>
      <c r="C181" s="44" t="s">
        <v>2</v>
      </c>
    </row>
    <row r="182" spans="2:3" x14ac:dyDescent="0.25">
      <c r="B182" s="45">
        <v>1</v>
      </c>
      <c r="C182" s="14" t="s">
        <v>217</v>
      </c>
    </row>
    <row r="183" spans="2:3" x14ac:dyDescent="0.25">
      <c r="B183" s="45">
        <v>2</v>
      </c>
      <c r="C183" s="14" t="s">
        <v>218</v>
      </c>
    </row>
    <row r="184" spans="2:3" x14ac:dyDescent="0.25">
      <c r="B184" s="45">
        <v>3</v>
      </c>
      <c r="C184" s="14" t="s">
        <v>219</v>
      </c>
    </row>
    <row r="185" spans="2:3" x14ac:dyDescent="0.25">
      <c r="B185" s="45">
        <v>4</v>
      </c>
      <c r="C185" s="14" t="s">
        <v>220</v>
      </c>
    </row>
    <row r="186" spans="2:3" x14ac:dyDescent="0.25">
      <c r="B186" s="45">
        <v>5</v>
      </c>
      <c r="C186" s="14" t="s">
        <v>221</v>
      </c>
    </row>
    <row r="187" spans="2:3" x14ac:dyDescent="0.25">
      <c r="B187" s="45">
        <v>6</v>
      </c>
      <c r="C187" s="14" t="s">
        <v>290</v>
      </c>
    </row>
    <row r="188" spans="2:3" x14ac:dyDescent="0.25">
      <c r="B188" s="45">
        <v>7</v>
      </c>
      <c r="C188" s="14" t="s">
        <v>291</v>
      </c>
    </row>
    <row r="189" spans="2:3" x14ac:dyDescent="0.25">
      <c r="B189" s="45">
        <v>8</v>
      </c>
      <c r="C189" s="14" t="s">
        <v>292</v>
      </c>
    </row>
    <row r="190" spans="2:3" x14ac:dyDescent="0.25">
      <c r="B190" s="45">
        <v>9</v>
      </c>
      <c r="C190" s="14" t="s">
        <v>293</v>
      </c>
    </row>
    <row r="191" spans="2:3" x14ac:dyDescent="0.25">
      <c r="B191" s="51">
        <v>10</v>
      </c>
      <c r="C191" s="14" t="s">
        <v>294</v>
      </c>
    </row>
    <row r="192" spans="2:3" x14ac:dyDescent="0.25">
      <c r="B192" s="45">
        <v>99</v>
      </c>
      <c r="C192" s="14" t="s">
        <v>295</v>
      </c>
    </row>
    <row r="193" spans="2:4" ht="15.75" thickBot="1" x14ac:dyDescent="0.3"/>
    <row r="194" spans="2:4" ht="28.5" x14ac:dyDescent="0.25">
      <c r="B194" s="52" t="s">
        <v>296</v>
      </c>
      <c r="C194" s="52" t="s">
        <v>297</v>
      </c>
      <c r="D194" s="52" t="s">
        <v>298</v>
      </c>
    </row>
    <row r="195" spans="2:4" x14ac:dyDescent="0.25">
      <c r="B195" s="53" t="s">
        <v>299</v>
      </c>
      <c r="C195" s="54" t="s">
        <v>300</v>
      </c>
      <c r="D195" s="20" t="s">
        <v>301</v>
      </c>
    </row>
    <row r="196" spans="2:4" x14ac:dyDescent="0.25">
      <c r="B196" s="53" t="s">
        <v>302</v>
      </c>
      <c r="C196" s="54" t="s">
        <v>300</v>
      </c>
      <c r="D196" s="20" t="s">
        <v>303</v>
      </c>
    </row>
    <row r="197" spans="2:4" x14ac:dyDescent="0.25">
      <c r="B197" s="53" t="s">
        <v>304</v>
      </c>
      <c r="C197" s="54" t="s">
        <v>300</v>
      </c>
      <c r="D197" s="20" t="s">
        <v>305</v>
      </c>
    </row>
    <row r="198" spans="2:4" x14ac:dyDescent="0.25">
      <c r="B198" s="53" t="s">
        <v>306</v>
      </c>
      <c r="C198" s="54" t="s">
        <v>300</v>
      </c>
      <c r="D198" s="20" t="s">
        <v>307</v>
      </c>
    </row>
    <row r="199" spans="2:4" x14ac:dyDescent="0.25">
      <c r="B199" s="53" t="s">
        <v>308</v>
      </c>
      <c r="C199" s="54" t="s">
        <v>300</v>
      </c>
      <c r="D199" s="20" t="s">
        <v>309</v>
      </c>
    </row>
    <row r="200" spans="2:4" x14ac:dyDescent="0.25">
      <c r="B200" s="53" t="s">
        <v>310</v>
      </c>
      <c r="C200" s="54" t="s">
        <v>300</v>
      </c>
      <c r="D200" s="20" t="s">
        <v>311</v>
      </c>
    </row>
    <row r="201" spans="2:4" x14ac:dyDescent="0.25">
      <c r="B201" s="53" t="s">
        <v>312</v>
      </c>
      <c r="C201" s="54" t="s">
        <v>300</v>
      </c>
      <c r="D201" s="20" t="s">
        <v>313</v>
      </c>
    </row>
    <row r="202" spans="2:4" x14ac:dyDescent="0.25">
      <c r="B202" s="53" t="s">
        <v>314</v>
      </c>
      <c r="C202" s="54" t="s">
        <v>300</v>
      </c>
      <c r="D202" s="20" t="s">
        <v>315</v>
      </c>
    </row>
    <row r="203" spans="2:4" x14ac:dyDescent="0.25">
      <c r="B203" s="53" t="s">
        <v>316</v>
      </c>
      <c r="C203" s="54" t="s">
        <v>300</v>
      </c>
      <c r="D203" s="20" t="s">
        <v>317</v>
      </c>
    </row>
    <row r="204" spans="2:4" x14ac:dyDescent="0.25">
      <c r="B204" s="53" t="s">
        <v>318</v>
      </c>
      <c r="C204" s="54" t="s">
        <v>300</v>
      </c>
      <c r="D204" s="20" t="s">
        <v>319</v>
      </c>
    </row>
    <row r="205" spans="2:4" x14ac:dyDescent="0.25">
      <c r="B205" s="53" t="s">
        <v>320</v>
      </c>
      <c r="C205" s="54" t="s">
        <v>300</v>
      </c>
      <c r="D205" s="20" t="s">
        <v>321</v>
      </c>
    </row>
    <row r="206" spans="2:4" x14ac:dyDescent="0.25">
      <c r="B206" s="53" t="s">
        <v>322</v>
      </c>
      <c r="C206" s="54" t="s">
        <v>300</v>
      </c>
      <c r="D206" s="20" t="s">
        <v>323</v>
      </c>
    </row>
    <row r="207" spans="2:4" x14ac:dyDescent="0.25">
      <c r="B207" s="53" t="s">
        <v>324</v>
      </c>
      <c r="C207" s="54" t="s">
        <v>300</v>
      </c>
      <c r="D207" s="20" t="s">
        <v>325</v>
      </c>
    </row>
    <row r="208" spans="2:4" x14ac:dyDescent="0.25">
      <c r="B208" s="53" t="s">
        <v>326</v>
      </c>
      <c r="C208" s="54" t="s">
        <v>300</v>
      </c>
      <c r="D208" s="20" t="s">
        <v>327</v>
      </c>
    </row>
    <row r="209" spans="2:4" x14ac:dyDescent="0.25">
      <c r="B209" s="53" t="s">
        <v>300</v>
      </c>
      <c r="C209" s="54" t="s">
        <v>300</v>
      </c>
      <c r="D209" s="20" t="s">
        <v>328</v>
      </c>
    </row>
    <row r="210" spans="2:4" x14ac:dyDescent="0.25">
      <c r="B210" s="53" t="s">
        <v>329</v>
      </c>
      <c r="C210" s="54" t="s">
        <v>300</v>
      </c>
      <c r="D210" s="20" t="s">
        <v>330</v>
      </c>
    </row>
    <row r="211" spans="2:4" x14ac:dyDescent="0.25">
      <c r="B211" s="53" t="s">
        <v>331</v>
      </c>
      <c r="C211" s="54" t="s">
        <v>300</v>
      </c>
      <c r="D211" s="20" t="s">
        <v>332</v>
      </c>
    </row>
    <row r="212" spans="2:4" x14ac:dyDescent="0.25">
      <c r="B212" s="53" t="s">
        <v>333</v>
      </c>
      <c r="C212" s="54" t="s">
        <v>300</v>
      </c>
      <c r="D212" s="20" t="s">
        <v>334</v>
      </c>
    </row>
    <row r="213" spans="2:4" x14ac:dyDescent="0.25">
      <c r="B213" s="53" t="s">
        <v>335</v>
      </c>
      <c r="C213" s="54" t="s">
        <v>300</v>
      </c>
      <c r="D213" s="20" t="s">
        <v>336</v>
      </c>
    </row>
    <row r="214" spans="2:4" x14ac:dyDescent="0.25">
      <c r="B214" s="53" t="s">
        <v>337</v>
      </c>
      <c r="C214" s="54" t="s">
        <v>300</v>
      </c>
      <c r="D214" s="20" t="s">
        <v>338</v>
      </c>
    </row>
    <row r="215" spans="2:4" x14ac:dyDescent="0.25">
      <c r="B215" s="53" t="s">
        <v>243</v>
      </c>
      <c r="C215" s="54" t="s">
        <v>300</v>
      </c>
      <c r="D215" s="20" t="s">
        <v>339</v>
      </c>
    </row>
    <row r="216" spans="2:4" x14ac:dyDescent="0.25">
      <c r="B216" s="53" t="s">
        <v>340</v>
      </c>
      <c r="C216" s="54" t="s">
        <v>300</v>
      </c>
      <c r="D216" s="20" t="s">
        <v>341</v>
      </c>
    </row>
    <row r="217" spans="2:4" x14ac:dyDescent="0.25">
      <c r="B217" s="53" t="s">
        <v>342</v>
      </c>
      <c r="C217" s="54" t="s">
        <v>300</v>
      </c>
      <c r="D217" s="20" t="s">
        <v>343</v>
      </c>
    </row>
    <row r="218" spans="2:4" x14ac:dyDescent="0.25">
      <c r="B218" s="53" t="s">
        <v>344</v>
      </c>
      <c r="C218" s="54" t="s">
        <v>300</v>
      </c>
      <c r="D218" s="20" t="s">
        <v>345</v>
      </c>
    </row>
    <row r="219" spans="2:4" x14ac:dyDescent="0.25">
      <c r="B219" s="53" t="s">
        <v>346</v>
      </c>
      <c r="C219" s="54" t="s">
        <v>300</v>
      </c>
      <c r="D219" s="20" t="s">
        <v>347</v>
      </c>
    </row>
    <row r="220" spans="2:4" x14ac:dyDescent="0.25">
      <c r="B220" s="53" t="s">
        <v>348</v>
      </c>
      <c r="C220" s="54" t="s">
        <v>300</v>
      </c>
      <c r="D220" s="20" t="s">
        <v>349</v>
      </c>
    </row>
    <row r="221" spans="2:4" x14ac:dyDescent="0.25">
      <c r="B221" s="53" t="s">
        <v>350</v>
      </c>
      <c r="C221" s="54" t="s">
        <v>300</v>
      </c>
      <c r="D221" s="20" t="s">
        <v>351</v>
      </c>
    </row>
    <row r="222" spans="2:4" x14ac:dyDescent="0.25">
      <c r="B222" s="53" t="s">
        <v>352</v>
      </c>
      <c r="C222" s="54" t="s">
        <v>300</v>
      </c>
      <c r="D222" s="20" t="s">
        <v>353</v>
      </c>
    </row>
    <row r="223" spans="2:4" x14ac:dyDescent="0.25">
      <c r="B223" s="53" t="s">
        <v>354</v>
      </c>
      <c r="C223" s="54" t="s">
        <v>300</v>
      </c>
      <c r="D223" s="20" t="s">
        <v>355</v>
      </c>
    </row>
    <row r="224" spans="2:4" x14ac:dyDescent="0.25">
      <c r="B224" s="53" t="s">
        <v>356</v>
      </c>
      <c r="C224" s="54" t="s">
        <v>300</v>
      </c>
      <c r="D224" s="20" t="s">
        <v>357</v>
      </c>
    </row>
    <row r="225" spans="2:4" x14ac:dyDescent="0.25">
      <c r="B225" s="53" t="s">
        <v>358</v>
      </c>
      <c r="C225" s="54" t="s">
        <v>300</v>
      </c>
      <c r="D225" s="20" t="s">
        <v>359</v>
      </c>
    </row>
    <row r="226" spans="2:4" x14ac:dyDescent="0.25">
      <c r="B226" s="53" t="s">
        <v>360</v>
      </c>
      <c r="C226" s="54" t="s">
        <v>300</v>
      </c>
      <c r="D226" s="20" t="s">
        <v>361</v>
      </c>
    </row>
  </sheetData>
  <mergeCells count="3">
    <mergeCell ref="C39:J39"/>
    <mergeCell ref="B61:D61"/>
    <mergeCell ref="F71:G7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613D6-E9E3-41ED-905C-D5E81B401B03}">
  <sheetPr codeName="Hoja17"/>
  <dimension ref="B4:D15"/>
  <sheetViews>
    <sheetView showGridLines="0" showRowColHeaders="0" workbookViewId="0"/>
  </sheetViews>
  <sheetFormatPr baseColWidth="10" defaultRowHeight="15" x14ac:dyDescent="0.25"/>
  <cols>
    <col min="2" max="2" width="64.85546875" customWidth="1"/>
    <col min="3" max="3" width="26.28515625" customWidth="1"/>
  </cols>
  <sheetData>
    <row r="4" spans="2:4" ht="15.75" thickBot="1" x14ac:dyDescent="0.3"/>
    <row r="5" spans="2:4" ht="21" x14ac:dyDescent="0.35">
      <c r="B5" s="140" t="s">
        <v>2</v>
      </c>
      <c r="C5" s="140" t="s">
        <v>236</v>
      </c>
      <c r="D5" s="39"/>
    </row>
    <row r="6" spans="2:4" ht="18.75" x14ac:dyDescent="0.3">
      <c r="B6" s="141" t="s">
        <v>237</v>
      </c>
      <c r="C6" s="139" t="s">
        <v>238</v>
      </c>
      <c r="D6" s="39"/>
    </row>
    <row r="7" spans="2:4" ht="18.75" x14ac:dyDescent="0.3">
      <c r="B7" s="142" t="s">
        <v>375</v>
      </c>
      <c r="C7" s="89" t="s">
        <v>376</v>
      </c>
      <c r="D7" s="39"/>
    </row>
    <row r="8" spans="2:4" ht="18.75" x14ac:dyDescent="0.3">
      <c r="B8" s="141" t="s">
        <v>392</v>
      </c>
      <c r="C8" s="139" t="s">
        <v>471</v>
      </c>
      <c r="D8" s="39"/>
    </row>
    <row r="9" spans="2:4" ht="18.75" x14ac:dyDescent="0.3">
      <c r="B9" s="142" t="s">
        <v>472</v>
      </c>
      <c r="C9" s="89" t="s">
        <v>473</v>
      </c>
      <c r="D9" s="39"/>
    </row>
    <row r="10" spans="2:4" ht="18.75" x14ac:dyDescent="0.3">
      <c r="B10" s="141" t="s">
        <v>474</v>
      </c>
      <c r="C10" s="139" t="s">
        <v>475</v>
      </c>
      <c r="D10" s="39"/>
    </row>
    <row r="11" spans="2:4" ht="18.75" x14ac:dyDescent="0.3">
      <c r="B11" s="142" t="s">
        <v>476</v>
      </c>
      <c r="C11" s="89" t="s">
        <v>477</v>
      </c>
      <c r="D11" s="39"/>
    </row>
    <row r="12" spans="2:4" ht="19.5" thickBot="1" x14ac:dyDescent="0.35">
      <c r="B12" s="143" t="s">
        <v>239</v>
      </c>
      <c r="C12" s="144" t="s">
        <v>240</v>
      </c>
      <c r="D12" s="39"/>
    </row>
    <row r="13" spans="2:4" ht="18.75" x14ac:dyDescent="0.3">
      <c r="B13" s="39"/>
      <c r="C13" s="39"/>
      <c r="D13" s="39"/>
    </row>
    <row r="14" spans="2:4" ht="18.75" x14ac:dyDescent="0.3">
      <c r="B14" s="39"/>
      <c r="C14" s="39"/>
      <c r="D14" s="39"/>
    </row>
    <row r="15" spans="2:4" ht="18.75" x14ac:dyDescent="0.3">
      <c r="B15" s="39"/>
      <c r="C15" s="39"/>
      <c r="D15" s="39"/>
    </row>
  </sheetData>
  <sheetProtection algorithmName="SHA-512" hashValue="uVmkG8WrRNBuDjdT6RtUtC+UXehRoe1Z9duDJTvQb9BSku6hUJNSsDFZX1q+XBSRPg01KdDokTkaEDgRCYPyjA==" saltValue="GKtM0QjAF7WI7q1i5mCe6w==" spinCount="100000" sheet="1" objects="1" scenarios="1"/>
  <hyperlinks>
    <hyperlink ref="C6" location="APEND6!B13" display="APEND6" xr:uid="{2A5217D8-C785-4DA3-BC5B-72934A3DE494}"/>
    <hyperlink ref="C7" location="OTROSP!B6" display="OTROSP" xr:uid="{3F71CA58-FA3E-4D21-B856-CD1FD962205B}"/>
    <hyperlink ref="C12" location="MENU!B6" display="GENERALES1" xr:uid="{371CEDF4-B1C7-4033-BB96-2B90210267A1}"/>
    <hyperlink ref="C8" location="PREVISION!E5" display="PREVISION" xr:uid="{0951FE7A-2712-4215-9B67-5FE8C97729F6}"/>
    <hyperlink ref="C9" location="'AJUSTE SUELDOS'!D5" display="AJUSTE SUELDOS" xr:uid="{80EFBD2C-010F-447D-B6A4-302D495E17D7}"/>
    <hyperlink ref="C10" location="MENU!B6" display="RECIBO" xr:uid="{388C6CCE-B5E6-4E5F-B391-B47B678B12AC}"/>
    <hyperlink ref="C11" location="TARIFAS!B8" display="TARIFAS" xr:uid="{F438662E-FC17-4284-951E-9B3ADA0823B4}"/>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9D84D-363A-4C20-A7D5-522B7DF6A5B3}">
  <sheetPr codeName="Hoja6"/>
  <dimension ref="A2:K150"/>
  <sheetViews>
    <sheetView showGridLines="0" zoomScale="110" zoomScaleNormal="110" workbookViewId="0"/>
  </sheetViews>
  <sheetFormatPr baseColWidth="10" defaultRowHeight="15" x14ac:dyDescent="0.25"/>
  <cols>
    <col min="1" max="1" width="5.140625" customWidth="1"/>
    <col min="3" max="3" width="58" customWidth="1"/>
    <col min="4" max="4" width="17" customWidth="1"/>
    <col min="5" max="5" width="29.42578125" customWidth="1"/>
    <col min="6" max="6" width="18.140625" customWidth="1"/>
    <col min="7" max="7" width="5.7109375" customWidth="1"/>
    <col min="9" max="9" width="69.85546875" customWidth="1"/>
  </cols>
  <sheetData>
    <row r="2" spans="2:9" x14ac:dyDescent="0.25">
      <c r="D2" t="s">
        <v>0</v>
      </c>
      <c r="E2" s="2">
        <v>113.14</v>
      </c>
    </row>
    <row r="4" spans="2:9" x14ac:dyDescent="0.25">
      <c r="B4" s="172" t="s">
        <v>103</v>
      </c>
      <c r="C4" s="172"/>
      <c r="D4" s="172"/>
      <c r="E4" s="172"/>
      <c r="F4" s="172"/>
      <c r="G4" s="172"/>
      <c r="H4" s="172"/>
      <c r="I4" s="172"/>
    </row>
    <row r="5" spans="2:9" x14ac:dyDescent="0.25">
      <c r="B5" s="172" t="s">
        <v>104</v>
      </c>
      <c r="C5" s="172"/>
      <c r="D5" s="172"/>
      <c r="E5" s="172"/>
      <c r="F5" s="172"/>
      <c r="G5" s="172"/>
      <c r="H5" s="172"/>
      <c r="I5" s="172"/>
    </row>
    <row r="6" spans="2:9" x14ac:dyDescent="0.25">
      <c r="B6" s="172" t="s">
        <v>105</v>
      </c>
      <c r="C6" s="172"/>
      <c r="D6" s="172"/>
      <c r="E6" s="172"/>
      <c r="F6" s="172"/>
      <c r="G6" s="172"/>
      <c r="H6" s="172"/>
      <c r="I6" s="172"/>
    </row>
    <row r="7" spans="2:9" ht="31.5" customHeight="1" x14ac:dyDescent="0.25">
      <c r="B7" s="173" t="s">
        <v>106</v>
      </c>
      <c r="C7" s="173"/>
      <c r="D7" s="173"/>
      <c r="E7" s="173"/>
      <c r="F7" s="173"/>
      <c r="G7" s="173"/>
      <c r="H7" s="173"/>
      <c r="I7" s="173"/>
    </row>
    <row r="8" spans="2:9" x14ac:dyDescent="0.25">
      <c r="B8" s="172" t="s">
        <v>107</v>
      </c>
      <c r="C8" s="172"/>
      <c r="D8" s="172"/>
      <c r="E8" s="172"/>
      <c r="F8" s="172"/>
      <c r="G8" s="172"/>
      <c r="H8" s="172"/>
      <c r="I8" s="172"/>
    </row>
    <row r="9" spans="2:9" x14ac:dyDescent="0.25">
      <c r="B9" s="5"/>
    </row>
    <row r="10" spans="2:9" x14ac:dyDescent="0.25">
      <c r="B10" s="8"/>
      <c r="C10" s="9"/>
      <c r="D10" s="9"/>
      <c r="E10" s="9"/>
      <c r="F10" s="9"/>
      <c r="G10" s="9"/>
      <c r="H10" s="9"/>
      <c r="I10" s="9"/>
    </row>
    <row r="13" spans="2:9" x14ac:dyDescent="0.25">
      <c r="B13" s="10" t="s">
        <v>103</v>
      </c>
    </row>
    <row r="15" spans="2:9" x14ac:dyDescent="0.25">
      <c r="B15" s="170" t="s">
        <v>108</v>
      </c>
      <c r="C15" s="170"/>
      <c r="D15" s="170"/>
      <c r="E15" s="170"/>
      <c r="H15" s="166" t="s">
        <v>109</v>
      </c>
      <c r="I15" s="168"/>
    </row>
    <row r="16" spans="2:9" ht="30" x14ac:dyDescent="0.25">
      <c r="B16" s="11" t="s">
        <v>110</v>
      </c>
      <c r="C16" s="11" t="s">
        <v>2</v>
      </c>
      <c r="D16" s="11" t="s">
        <v>111</v>
      </c>
      <c r="E16" s="11" t="s">
        <v>112</v>
      </c>
      <c r="F16" s="42" t="s">
        <v>362</v>
      </c>
      <c r="H16" s="11" t="s">
        <v>113</v>
      </c>
      <c r="I16" s="11" t="s">
        <v>2</v>
      </c>
    </row>
    <row r="17" spans="2:9" x14ac:dyDescent="0.25">
      <c r="B17" s="12">
        <v>1</v>
      </c>
      <c r="C17" s="13" t="s">
        <v>5</v>
      </c>
      <c r="D17" s="3" t="s">
        <v>3</v>
      </c>
      <c r="E17" s="1"/>
      <c r="H17" s="12">
        <v>2</v>
      </c>
      <c r="I17" s="14" t="s">
        <v>114</v>
      </c>
    </row>
    <row r="18" spans="2:9" ht="30" x14ac:dyDescent="0.25">
      <c r="B18" s="15">
        <v>2</v>
      </c>
      <c r="C18" s="14" t="s">
        <v>10</v>
      </c>
      <c r="D18" s="3" t="s">
        <v>115</v>
      </c>
      <c r="E18" s="4" t="s">
        <v>116</v>
      </c>
      <c r="F18" s="61">
        <f>IFERROR(ROUND($E$2*30,2),"")</f>
        <v>3394.2</v>
      </c>
      <c r="H18" s="12">
        <v>6</v>
      </c>
      <c r="I18" s="14" t="s">
        <v>117</v>
      </c>
    </row>
    <row r="19" spans="2:9" ht="30" x14ac:dyDescent="0.25">
      <c r="B19" s="15">
        <v>3</v>
      </c>
      <c r="C19" s="14" t="s">
        <v>13</v>
      </c>
      <c r="D19" s="3" t="s">
        <v>115</v>
      </c>
      <c r="E19" s="4" t="s">
        <v>118</v>
      </c>
      <c r="F19" s="61">
        <f>IFERROR(ROUND($E$2*15,2),"")</f>
        <v>1697.1</v>
      </c>
      <c r="H19" s="12">
        <v>12</v>
      </c>
      <c r="I19" s="14" t="s">
        <v>6</v>
      </c>
    </row>
    <row r="20" spans="2:9" x14ac:dyDescent="0.25">
      <c r="B20" s="15">
        <v>4</v>
      </c>
      <c r="C20" s="14" t="s">
        <v>16</v>
      </c>
      <c r="D20" s="3" t="s">
        <v>115</v>
      </c>
      <c r="E20" s="1"/>
      <c r="H20" s="12">
        <v>20</v>
      </c>
      <c r="I20" s="14" t="s">
        <v>8</v>
      </c>
    </row>
    <row r="21" spans="2:9" x14ac:dyDescent="0.25">
      <c r="B21" s="15">
        <v>5</v>
      </c>
      <c r="C21" s="14" t="s">
        <v>18</v>
      </c>
      <c r="D21" s="3" t="s">
        <v>115</v>
      </c>
      <c r="E21" s="1"/>
      <c r="H21" s="12">
        <v>13</v>
      </c>
      <c r="I21" s="14" t="s">
        <v>7</v>
      </c>
    </row>
    <row r="22" spans="2:9" x14ac:dyDescent="0.25">
      <c r="B22" s="15">
        <v>6</v>
      </c>
      <c r="C22" s="14" t="s">
        <v>21</v>
      </c>
      <c r="D22" s="3" t="s">
        <v>115</v>
      </c>
      <c r="E22" s="1"/>
      <c r="H22" s="12">
        <v>20</v>
      </c>
      <c r="I22" s="14" t="s">
        <v>8</v>
      </c>
    </row>
    <row r="23" spans="2:9" ht="28.5" x14ac:dyDescent="0.25">
      <c r="B23" s="15">
        <v>9</v>
      </c>
      <c r="C23" s="14" t="s">
        <v>24</v>
      </c>
      <c r="D23" s="3" t="s">
        <v>3</v>
      </c>
      <c r="E23" s="1"/>
      <c r="H23" s="12">
        <v>24</v>
      </c>
      <c r="I23" s="16" t="s">
        <v>11</v>
      </c>
    </row>
    <row r="24" spans="2:9" x14ac:dyDescent="0.25">
      <c r="B24" s="15">
        <v>10</v>
      </c>
      <c r="C24" s="14" t="s">
        <v>26</v>
      </c>
      <c r="D24" s="3" t="s">
        <v>3</v>
      </c>
      <c r="E24" s="1"/>
      <c r="H24" s="12">
        <v>25</v>
      </c>
      <c r="I24" s="16" t="s">
        <v>12</v>
      </c>
    </row>
    <row r="25" spans="2:9" ht="28.5" x14ac:dyDescent="0.25">
      <c r="B25" s="15">
        <v>11</v>
      </c>
      <c r="C25" s="14" t="s">
        <v>28</v>
      </c>
      <c r="D25" s="3" t="s">
        <v>115</v>
      </c>
      <c r="E25" s="1"/>
      <c r="H25" s="12">
        <v>26</v>
      </c>
      <c r="I25" s="16" t="s">
        <v>14</v>
      </c>
    </row>
    <row r="26" spans="2:9" ht="28.5" x14ac:dyDescent="0.25">
      <c r="B26" s="15">
        <v>12</v>
      </c>
      <c r="C26" s="14" t="s">
        <v>31</v>
      </c>
      <c r="D26" s="3" t="s">
        <v>115</v>
      </c>
      <c r="E26" s="1"/>
      <c r="H26" s="12">
        <v>27</v>
      </c>
      <c r="I26" s="16" t="s">
        <v>15</v>
      </c>
    </row>
    <row r="27" spans="2:9" ht="28.5" x14ac:dyDescent="0.25">
      <c r="B27" s="15">
        <v>13</v>
      </c>
      <c r="C27" s="14" t="s">
        <v>34</v>
      </c>
      <c r="D27" s="3" t="s">
        <v>3</v>
      </c>
      <c r="E27" s="1"/>
      <c r="H27" s="12">
        <v>28</v>
      </c>
      <c r="I27" s="16" t="s">
        <v>17</v>
      </c>
    </row>
    <row r="28" spans="2:9" x14ac:dyDescent="0.25">
      <c r="B28" s="15">
        <v>14</v>
      </c>
      <c r="C28" s="14" t="s">
        <v>36</v>
      </c>
      <c r="D28" s="3" t="s">
        <v>115</v>
      </c>
      <c r="E28" s="1"/>
      <c r="H28" s="12">
        <v>29</v>
      </c>
      <c r="I28" s="16" t="s">
        <v>19</v>
      </c>
    </row>
    <row r="29" spans="2:9" x14ac:dyDescent="0.25">
      <c r="B29" s="15">
        <v>15</v>
      </c>
      <c r="C29" s="14" t="s">
        <v>39</v>
      </c>
      <c r="D29" s="3" t="s">
        <v>115</v>
      </c>
      <c r="E29" s="1"/>
      <c r="H29" s="12">
        <v>30</v>
      </c>
      <c r="I29" s="16" t="s">
        <v>22</v>
      </c>
    </row>
    <row r="30" spans="2:9" ht="45" x14ac:dyDescent="0.25">
      <c r="B30" s="15">
        <v>19</v>
      </c>
      <c r="C30" s="14" t="s">
        <v>42</v>
      </c>
      <c r="D30" s="3" t="s">
        <v>115</v>
      </c>
      <c r="E30" s="4" t="s">
        <v>119</v>
      </c>
      <c r="F30" s="61">
        <f>IFERROR(ROUND($E$2*5,2),"")</f>
        <v>565.70000000000005</v>
      </c>
      <c r="H30" s="12">
        <v>31</v>
      </c>
      <c r="I30" s="16" t="s">
        <v>25</v>
      </c>
    </row>
    <row r="31" spans="2:9" ht="60" x14ac:dyDescent="0.25">
      <c r="B31" s="15">
        <v>20</v>
      </c>
      <c r="C31" s="14" t="s">
        <v>45</v>
      </c>
      <c r="D31" s="3" t="s">
        <v>115</v>
      </c>
      <c r="E31" s="4" t="s">
        <v>120</v>
      </c>
      <c r="F31" s="61">
        <f>IFERROR(ROUND($E$2*1,2),"")</f>
        <v>113.14</v>
      </c>
      <c r="H31" s="12">
        <v>32</v>
      </c>
      <c r="I31" s="16" t="s">
        <v>27</v>
      </c>
    </row>
    <row r="32" spans="2:9" ht="30" x14ac:dyDescent="0.25">
      <c r="B32" s="15">
        <v>21</v>
      </c>
      <c r="C32" s="14" t="s">
        <v>48</v>
      </c>
      <c r="D32" s="3" t="s">
        <v>115</v>
      </c>
      <c r="E32" s="4" t="s">
        <v>118</v>
      </c>
      <c r="F32" s="61">
        <f>IFERROR(ROUND($E$2*15,2),"")</f>
        <v>1697.1</v>
      </c>
      <c r="H32" s="12">
        <v>33</v>
      </c>
      <c r="I32" s="16" t="s">
        <v>29</v>
      </c>
    </row>
    <row r="33" spans="2:9" x14ac:dyDescent="0.25">
      <c r="B33" s="15">
        <v>24</v>
      </c>
      <c r="C33" s="14" t="s">
        <v>51</v>
      </c>
      <c r="D33" s="3" t="s">
        <v>115</v>
      </c>
      <c r="E33" s="1"/>
      <c r="H33" s="12">
        <v>34</v>
      </c>
      <c r="I33" s="16" t="s">
        <v>32</v>
      </c>
    </row>
    <row r="34" spans="2:9" x14ac:dyDescent="0.25">
      <c r="B34" s="15">
        <v>26</v>
      </c>
      <c r="C34" s="14" t="s">
        <v>52</v>
      </c>
      <c r="D34" s="3" t="s">
        <v>115</v>
      </c>
      <c r="E34" s="1"/>
      <c r="H34" s="12">
        <v>35</v>
      </c>
      <c r="I34" s="16" t="s">
        <v>35</v>
      </c>
    </row>
    <row r="35" spans="2:9" ht="18" customHeight="1" x14ac:dyDescent="0.25">
      <c r="B35" s="15">
        <v>27</v>
      </c>
      <c r="C35" s="14" t="s">
        <v>54</v>
      </c>
      <c r="D35" s="3" t="s">
        <v>4</v>
      </c>
      <c r="E35" s="1"/>
      <c r="H35" s="12">
        <v>36</v>
      </c>
      <c r="I35" s="16" t="s">
        <v>37</v>
      </c>
    </row>
    <row r="36" spans="2:9" x14ac:dyDescent="0.25">
      <c r="B36" s="15">
        <v>28</v>
      </c>
      <c r="C36" s="14" t="s">
        <v>56</v>
      </c>
      <c r="D36" s="3" t="s">
        <v>3</v>
      </c>
      <c r="E36" s="1"/>
      <c r="H36" s="12">
        <v>37</v>
      </c>
      <c r="I36" s="16" t="s">
        <v>40</v>
      </c>
    </row>
    <row r="37" spans="2:9" x14ac:dyDescent="0.25">
      <c r="B37" s="15">
        <v>29</v>
      </c>
      <c r="C37" s="14" t="s">
        <v>58</v>
      </c>
      <c r="D37" s="3" t="s">
        <v>115</v>
      </c>
      <c r="E37" s="1"/>
      <c r="H37" s="12">
        <v>38</v>
      </c>
      <c r="I37" s="16" t="s">
        <v>43</v>
      </c>
    </row>
    <row r="38" spans="2:9" x14ac:dyDescent="0.25">
      <c r="B38" s="15">
        <v>30</v>
      </c>
      <c r="C38" s="14" t="s">
        <v>61</v>
      </c>
      <c r="D38" s="3" t="s">
        <v>115</v>
      </c>
      <c r="E38" s="1"/>
      <c r="H38" s="12">
        <v>39</v>
      </c>
      <c r="I38" s="16" t="s">
        <v>44</v>
      </c>
    </row>
    <row r="39" spans="2:9" x14ac:dyDescent="0.25">
      <c r="B39" s="15">
        <v>31</v>
      </c>
      <c r="C39" s="14" t="s">
        <v>64</v>
      </c>
      <c r="D39" s="3" t="s">
        <v>115</v>
      </c>
      <c r="E39" s="1"/>
      <c r="H39" s="12">
        <v>40</v>
      </c>
      <c r="I39" s="16" t="s">
        <v>46</v>
      </c>
    </row>
    <row r="40" spans="2:9" x14ac:dyDescent="0.25">
      <c r="B40" s="15">
        <v>32</v>
      </c>
      <c r="C40" s="14" t="s">
        <v>67</v>
      </c>
      <c r="D40" s="3" t="s">
        <v>115</v>
      </c>
      <c r="E40" s="1"/>
      <c r="H40" s="12">
        <v>41</v>
      </c>
      <c r="I40" s="16" t="s">
        <v>47</v>
      </c>
    </row>
    <row r="41" spans="2:9" x14ac:dyDescent="0.25">
      <c r="B41" s="15">
        <v>33</v>
      </c>
      <c r="C41" s="14" t="s">
        <v>70</v>
      </c>
      <c r="D41" s="3" t="s">
        <v>115</v>
      </c>
      <c r="E41" s="1"/>
      <c r="H41" s="12">
        <v>42</v>
      </c>
      <c r="I41" s="16" t="s">
        <v>49</v>
      </c>
    </row>
    <row r="42" spans="2:9" x14ac:dyDescent="0.25">
      <c r="B42" s="15">
        <v>34</v>
      </c>
      <c r="C42" s="14" t="s">
        <v>73</v>
      </c>
      <c r="D42" s="3" t="s">
        <v>115</v>
      </c>
      <c r="E42" s="1"/>
      <c r="H42" s="12">
        <v>43</v>
      </c>
      <c r="I42" s="16" t="s">
        <v>50</v>
      </c>
    </row>
    <row r="43" spans="2:9" x14ac:dyDescent="0.25">
      <c r="B43" s="15">
        <v>35</v>
      </c>
      <c r="C43" s="14" t="s">
        <v>76</v>
      </c>
      <c r="D43" s="3" t="s">
        <v>115</v>
      </c>
      <c r="E43" s="1"/>
      <c r="H43" s="12">
        <v>48</v>
      </c>
      <c r="I43" s="16" t="s">
        <v>121</v>
      </c>
    </row>
    <row r="44" spans="2:9" x14ac:dyDescent="0.25">
      <c r="B44" s="15">
        <v>36</v>
      </c>
      <c r="C44" s="14" t="s">
        <v>79</v>
      </c>
      <c r="D44" s="3" t="s">
        <v>115</v>
      </c>
      <c r="E44" s="1"/>
      <c r="H44" s="12">
        <v>51</v>
      </c>
      <c r="I44" s="16" t="s">
        <v>53</v>
      </c>
    </row>
    <row r="45" spans="2:9" x14ac:dyDescent="0.25">
      <c r="B45" s="15">
        <v>37</v>
      </c>
      <c r="C45" s="14" t="s">
        <v>82</v>
      </c>
      <c r="D45" s="3" t="s">
        <v>115</v>
      </c>
      <c r="E45" s="1"/>
      <c r="H45" s="12">
        <v>52</v>
      </c>
      <c r="I45" s="16" t="s">
        <v>55</v>
      </c>
    </row>
    <row r="46" spans="2:9" x14ac:dyDescent="0.25">
      <c r="B46" s="15">
        <v>38</v>
      </c>
      <c r="C46" s="14" t="s">
        <v>85</v>
      </c>
      <c r="D46" s="3" t="s">
        <v>115</v>
      </c>
      <c r="E46" s="1"/>
      <c r="H46" s="12">
        <v>53</v>
      </c>
      <c r="I46" s="16" t="s">
        <v>57</v>
      </c>
    </row>
    <row r="47" spans="2:9" ht="28.5" x14ac:dyDescent="0.25">
      <c r="B47" s="15" t="s">
        <v>88</v>
      </c>
      <c r="C47" s="17" t="s">
        <v>122</v>
      </c>
      <c r="D47" s="3" t="s">
        <v>115</v>
      </c>
      <c r="E47" s="1"/>
      <c r="H47" s="12">
        <v>54</v>
      </c>
      <c r="I47" s="16" t="s">
        <v>59</v>
      </c>
    </row>
    <row r="48" spans="2:9" x14ac:dyDescent="0.25">
      <c r="B48" s="15">
        <v>48</v>
      </c>
      <c r="C48" s="17" t="s">
        <v>91</v>
      </c>
      <c r="D48" s="3" t="s">
        <v>115</v>
      </c>
      <c r="E48" s="1"/>
      <c r="H48" s="12">
        <v>55</v>
      </c>
      <c r="I48" s="16" t="s">
        <v>62</v>
      </c>
    </row>
    <row r="49" spans="2:9" x14ac:dyDescent="0.25">
      <c r="B49" s="15">
        <v>49</v>
      </c>
      <c r="C49" s="17" t="s">
        <v>94</v>
      </c>
      <c r="D49" s="3" t="s">
        <v>3</v>
      </c>
      <c r="E49" s="1"/>
      <c r="H49" s="12">
        <v>56</v>
      </c>
      <c r="I49" s="16" t="s">
        <v>65</v>
      </c>
    </row>
    <row r="50" spans="2:9" x14ac:dyDescent="0.25">
      <c r="B50" s="15">
        <v>50</v>
      </c>
      <c r="C50" s="17" t="s">
        <v>96</v>
      </c>
      <c r="D50" s="3" t="s">
        <v>115</v>
      </c>
      <c r="E50" s="1"/>
      <c r="H50" s="12">
        <v>57</v>
      </c>
      <c r="I50" s="16" t="s">
        <v>68</v>
      </c>
    </row>
    <row r="51" spans="2:9" x14ac:dyDescent="0.25">
      <c r="H51" s="12">
        <v>58</v>
      </c>
      <c r="I51" s="16" t="s">
        <v>71</v>
      </c>
    </row>
    <row r="52" spans="2:9" x14ac:dyDescent="0.25">
      <c r="B52" s="166" t="s">
        <v>123</v>
      </c>
      <c r="C52" s="168"/>
      <c r="H52" s="12">
        <v>59</v>
      </c>
      <c r="I52" s="16" t="s">
        <v>74</v>
      </c>
    </row>
    <row r="53" spans="2:9" x14ac:dyDescent="0.25">
      <c r="B53" s="11" t="s">
        <v>124</v>
      </c>
      <c r="C53" s="11" t="s">
        <v>2</v>
      </c>
      <c r="H53" s="12">
        <v>60</v>
      </c>
      <c r="I53" s="16" t="s">
        <v>77</v>
      </c>
    </row>
    <row r="54" spans="2:9" ht="28.5" x14ac:dyDescent="0.25">
      <c r="B54" s="15">
        <v>1</v>
      </c>
      <c r="C54" s="14" t="s">
        <v>125</v>
      </c>
      <c r="H54" s="12">
        <v>61</v>
      </c>
      <c r="I54" s="16" t="s">
        <v>80</v>
      </c>
    </row>
    <row r="55" spans="2:9" ht="28.5" x14ac:dyDescent="0.25">
      <c r="B55" s="15">
        <v>2</v>
      </c>
      <c r="C55" s="14" t="s">
        <v>126</v>
      </c>
      <c r="H55" s="12">
        <v>62</v>
      </c>
      <c r="I55" s="16" t="s">
        <v>83</v>
      </c>
    </row>
    <row r="56" spans="2:9" x14ac:dyDescent="0.25">
      <c r="B56" s="15">
        <v>4</v>
      </c>
      <c r="C56" s="14" t="s">
        <v>127</v>
      </c>
      <c r="H56" s="12">
        <v>63</v>
      </c>
      <c r="I56" s="16" t="s">
        <v>86</v>
      </c>
    </row>
    <row r="57" spans="2:9" ht="28.5" x14ac:dyDescent="0.25">
      <c r="B57" s="15">
        <v>5</v>
      </c>
      <c r="C57" s="14" t="s">
        <v>128</v>
      </c>
      <c r="H57" s="12">
        <v>64</v>
      </c>
      <c r="I57" s="16" t="s">
        <v>87</v>
      </c>
    </row>
    <row r="58" spans="2:9" ht="28.5" x14ac:dyDescent="0.25">
      <c r="B58" s="15">
        <v>6</v>
      </c>
      <c r="C58" s="14" t="s">
        <v>129</v>
      </c>
      <c r="H58" s="12">
        <v>71</v>
      </c>
      <c r="I58" s="18" t="s">
        <v>130</v>
      </c>
    </row>
    <row r="59" spans="2:9" x14ac:dyDescent="0.25">
      <c r="B59" s="15">
        <v>7</v>
      </c>
      <c r="C59" s="14" t="s">
        <v>131</v>
      </c>
      <c r="H59" s="12">
        <v>74</v>
      </c>
      <c r="I59" s="19" t="s">
        <v>89</v>
      </c>
    </row>
    <row r="60" spans="2:9" ht="42.75" x14ac:dyDescent="0.25">
      <c r="B60" s="15">
        <v>8</v>
      </c>
      <c r="C60" s="14" t="s">
        <v>132</v>
      </c>
      <c r="H60" s="12">
        <v>75</v>
      </c>
      <c r="I60" s="19" t="s">
        <v>90</v>
      </c>
    </row>
    <row r="61" spans="2:9" x14ac:dyDescent="0.25">
      <c r="H61" s="12">
        <v>76</v>
      </c>
      <c r="I61" s="19" t="s">
        <v>92</v>
      </c>
    </row>
    <row r="62" spans="2:9" x14ac:dyDescent="0.25">
      <c r="H62" s="12">
        <v>77</v>
      </c>
      <c r="I62" s="19" t="s">
        <v>93</v>
      </c>
    </row>
    <row r="63" spans="2:9" x14ac:dyDescent="0.25">
      <c r="H63" s="12">
        <v>78</v>
      </c>
      <c r="I63" s="19" t="s">
        <v>95</v>
      </c>
    </row>
    <row r="64" spans="2:9" x14ac:dyDescent="0.25">
      <c r="H64" s="12">
        <v>80</v>
      </c>
      <c r="I64" s="19" t="s">
        <v>97</v>
      </c>
    </row>
    <row r="65" spans="8:9" x14ac:dyDescent="0.25">
      <c r="H65" s="12">
        <v>82</v>
      </c>
      <c r="I65" s="16" t="s">
        <v>20</v>
      </c>
    </row>
    <row r="66" spans="8:9" x14ac:dyDescent="0.25">
      <c r="H66" s="12">
        <v>83</v>
      </c>
      <c r="I66" s="16" t="s">
        <v>23</v>
      </c>
    </row>
    <row r="67" spans="8:9" x14ac:dyDescent="0.25">
      <c r="H67" s="12">
        <v>84</v>
      </c>
      <c r="I67" s="16" t="s">
        <v>30</v>
      </c>
    </row>
    <row r="68" spans="8:9" x14ac:dyDescent="0.25">
      <c r="H68" s="12">
        <v>85</v>
      </c>
      <c r="I68" s="16" t="s">
        <v>33</v>
      </c>
    </row>
    <row r="69" spans="8:9" x14ac:dyDescent="0.25">
      <c r="H69" s="12">
        <v>86</v>
      </c>
      <c r="I69" s="16" t="s">
        <v>38</v>
      </c>
    </row>
    <row r="70" spans="8:9" x14ac:dyDescent="0.25">
      <c r="H70" s="12">
        <v>87</v>
      </c>
      <c r="I70" s="16" t="s">
        <v>41</v>
      </c>
    </row>
    <row r="71" spans="8:9" x14ac:dyDescent="0.25">
      <c r="H71" s="12">
        <v>88</v>
      </c>
      <c r="I71" s="16" t="s">
        <v>133</v>
      </c>
    </row>
    <row r="72" spans="8:9" x14ac:dyDescent="0.25">
      <c r="H72" s="12">
        <v>89</v>
      </c>
      <c r="I72" s="16" t="s">
        <v>60</v>
      </c>
    </row>
    <row r="73" spans="8:9" x14ac:dyDescent="0.25">
      <c r="H73" s="12">
        <v>90</v>
      </c>
      <c r="I73" s="16" t="s">
        <v>63</v>
      </c>
    </row>
    <row r="74" spans="8:9" x14ac:dyDescent="0.25">
      <c r="H74" s="12">
        <v>91</v>
      </c>
      <c r="I74" s="16" t="s">
        <v>66</v>
      </c>
    </row>
    <row r="75" spans="8:9" x14ac:dyDescent="0.25">
      <c r="H75" s="12">
        <v>92</v>
      </c>
      <c r="I75" s="16" t="s">
        <v>69</v>
      </c>
    </row>
    <row r="76" spans="8:9" x14ac:dyDescent="0.25">
      <c r="H76" s="12">
        <v>93</v>
      </c>
      <c r="I76" s="16" t="s">
        <v>72</v>
      </c>
    </row>
    <row r="77" spans="8:9" x14ac:dyDescent="0.25">
      <c r="H77" s="12">
        <v>94</v>
      </c>
      <c r="I77" s="16" t="s">
        <v>75</v>
      </c>
    </row>
    <row r="78" spans="8:9" x14ac:dyDescent="0.25">
      <c r="H78" s="12">
        <v>95</v>
      </c>
      <c r="I78" s="16" t="s">
        <v>78</v>
      </c>
    </row>
    <row r="79" spans="8:9" x14ac:dyDescent="0.25">
      <c r="H79" s="12">
        <v>96</v>
      </c>
      <c r="I79" s="16" t="s">
        <v>81</v>
      </c>
    </row>
    <row r="80" spans="8:9" x14ac:dyDescent="0.25">
      <c r="H80" s="12">
        <v>97</v>
      </c>
      <c r="I80" s="16" t="s">
        <v>84</v>
      </c>
    </row>
    <row r="81" spans="1:11" x14ac:dyDescent="0.25">
      <c r="H81" s="12">
        <v>99</v>
      </c>
      <c r="I81" s="16" t="s">
        <v>9</v>
      </c>
    </row>
    <row r="82" spans="1:11" x14ac:dyDescent="0.25">
      <c r="H82" s="12">
        <v>100</v>
      </c>
      <c r="I82" s="16" t="s">
        <v>98</v>
      </c>
    </row>
    <row r="83" spans="1:11" x14ac:dyDescent="0.25">
      <c r="H83" s="12">
        <v>101</v>
      </c>
      <c r="I83" s="16" t="s">
        <v>134</v>
      </c>
    </row>
    <row r="84" spans="1:11" x14ac:dyDescent="0.25">
      <c r="H84" s="12">
        <v>107</v>
      </c>
      <c r="I84" s="20" t="s">
        <v>135</v>
      </c>
    </row>
    <row r="86" spans="1:11" x14ac:dyDescent="0.25">
      <c r="A86" s="21"/>
      <c r="B86" s="21"/>
      <c r="C86" s="21"/>
      <c r="D86" s="21"/>
      <c r="E86" s="21"/>
      <c r="F86" s="21"/>
      <c r="G86" s="21"/>
      <c r="H86" s="21"/>
      <c r="I86" s="21"/>
      <c r="J86" s="21"/>
      <c r="K86" s="21"/>
    </row>
    <row r="88" spans="1:11" x14ac:dyDescent="0.25">
      <c r="B88" s="10" t="s">
        <v>104</v>
      </c>
      <c r="C88" s="10"/>
      <c r="D88" s="10"/>
      <c r="E88" s="10"/>
      <c r="F88" s="10"/>
      <c r="G88" s="10"/>
      <c r="H88" s="10"/>
      <c r="I88" s="10"/>
    </row>
    <row r="90" spans="1:11" x14ac:dyDescent="0.25">
      <c r="B90" s="170" t="s">
        <v>108</v>
      </c>
      <c r="C90" s="170"/>
      <c r="D90" s="170"/>
      <c r="E90" s="170"/>
      <c r="H90" s="166" t="s">
        <v>109</v>
      </c>
      <c r="I90" s="168"/>
    </row>
    <row r="91" spans="1:11" ht="30" x14ac:dyDescent="0.25">
      <c r="B91" s="11" t="s">
        <v>110</v>
      </c>
      <c r="C91" s="11" t="s">
        <v>2</v>
      </c>
      <c r="D91" s="11" t="s">
        <v>111</v>
      </c>
      <c r="E91" s="11" t="s">
        <v>112</v>
      </c>
      <c r="F91" s="42" t="s">
        <v>362</v>
      </c>
      <c r="H91" s="11" t="s">
        <v>113</v>
      </c>
      <c r="I91" s="11" t="s">
        <v>2</v>
      </c>
    </row>
    <row r="92" spans="1:11" ht="30" x14ac:dyDescent="0.25">
      <c r="B92" s="15">
        <v>39</v>
      </c>
      <c r="C92" s="14" t="s">
        <v>136</v>
      </c>
      <c r="D92" s="3" t="s">
        <v>115</v>
      </c>
      <c r="E92" s="4" t="s">
        <v>137</v>
      </c>
      <c r="F92" s="61">
        <f>IFERROR(ROUND($E$2*90*365,2),"")</f>
        <v>3716649</v>
      </c>
      <c r="H92" s="12">
        <v>2</v>
      </c>
      <c r="I92" s="14" t="s">
        <v>114</v>
      </c>
    </row>
    <row r="93" spans="1:11" ht="42.75" x14ac:dyDescent="0.25">
      <c r="B93" s="15">
        <v>53</v>
      </c>
      <c r="C93" s="19" t="s">
        <v>138</v>
      </c>
      <c r="D93" s="3" t="s">
        <v>115</v>
      </c>
      <c r="E93" s="1"/>
      <c r="H93" s="22">
        <v>65</v>
      </c>
      <c r="I93" s="16" t="s">
        <v>139</v>
      </c>
    </row>
    <row r="94" spans="1:11" ht="28.5" x14ac:dyDescent="0.25">
      <c r="H94" s="22">
        <v>66</v>
      </c>
      <c r="I94" s="16" t="s">
        <v>140</v>
      </c>
    </row>
    <row r="95" spans="1:11" x14ac:dyDescent="0.25">
      <c r="H95" s="23">
        <v>101</v>
      </c>
      <c r="I95" s="16" t="s">
        <v>134</v>
      </c>
    </row>
    <row r="96" spans="1:11" ht="42.75" x14ac:dyDescent="0.25">
      <c r="H96" s="24">
        <v>105</v>
      </c>
      <c r="I96" s="19" t="s">
        <v>141</v>
      </c>
    </row>
    <row r="97" spans="2:9" ht="42.75" x14ac:dyDescent="0.25">
      <c r="H97" s="24">
        <v>106</v>
      </c>
      <c r="I97" s="19" t="s">
        <v>142</v>
      </c>
    </row>
    <row r="99" spans="2:9" x14ac:dyDescent="0.25">
      <c r="B99" s="10" t="s">
        <v>105</v>
      </c>
      <c r="C99" s="10"/>
      <c r="D99" s="10"/>
      <c r="E99" s="10"/>
      <c r="F99" s="10"/>
      <c r="G99" s="10"/>
      <c r="H99" s="10"/>
      <c r="I99" s="10"/>
    </row>
    <row r="101" spans="2:9" x14ac:dyDescent="0.25">
      <c r="B101" s="170" t="s">
        <v>108</v>
      </c>
      <c r="C101" s="170"/>
      <c r="D101" s="170"/>
      <c r="E101" s="170"/>
      <c r="F101" s="57"/>
      <c r="H101" s="166" t="s">
        <v>109</v>
      </c>
      <c r="I101" s="168"/>
    </row>
    <row r="102" spans="2:9" ht="30" x14ac:dyDescent="0.25">
      <c r="B102" s="11" t="s">
        <v>110</v>
      </c>
      <c r="C102" s="11" t="s">
        <v>2</v>
      </c>
      <c r="D102" s="11" t="s">
        <v>111</v>
      </c>
      <c r="E102" s="11" t="s">
        <v>112</v>
      </c>
      <c r="F102" s="58"/>
      <c r="H102" s="11" t="s">
        <v>113</v>
      </c>
      <c r="I102" s="11" t="s">
        <v>2</v>
      </c>
    </row>
    <row r="103" spans="2:9" ht="30" x14ac:dyDescent="0.25">
      <c r="B103" s="15">
        <v>44</v>
      </c>
      <c r="C103" s="14" t="s">
        <v>143</v>
      </c>
      <c r="D103" s="3" t="s">
        <v>115</v>
      </c>
      <c r="E103" s="4" t="s">
        <v>144</v>
      </c>
      <c r="F103" s="59"/>
      <c r="H103" s="12">
        <v>2</v>
      </c>
      <c r="I103" s="14" t="s">
        <v>114</v>
      </c>
    </row>
    <row r="104" spans="2:9" ht="42.75" x14ac:dyDescent="0.25">
      <c r="B104" s="15">
        <v>51</v>
      </c>
      <c r="C104" s="19" t="s">
        <v>145</v>
      </c>
      <c r="D104" s="3" t="s">
        <v>3</v>
      </c>
      <c r="E104" s="3" t="s">
        <v>146</v>
      </c>
      <c r="F104" s="60"/>
      <c r="H104" s="22">
        <v>69</v>
      </c>
      <c r="I104" s="16" t="s">
        <v>147</v>
      </c>
    </row>
    <row r="105" spans="2:9" ht="42.75" x14ac:dyDescent="0.25">
      <c r="B105" s="15">
        <v>52</v>
      </c>
      <c r="C105" s="19" t="s">
        <v>148</v>
      </c>
      <c r="D105" s="3" t="s">
        <v>115</v>
      </c>
      <c r="E105" s="1"/>
      <c r="H105" s="22">
        <v>70</v>
      </c>
      <c r="I105" s="16" t="s">
        <v>149</v>
      </c>
    </row>
    <row r="106" spans="2:9" x14ac:dyDescent="0.25">
      <c r="H106" s="23">
        <v>101</v>
      </c>
      <c r="I106" s="16" t="s">
        <v>134</v>
      </c>
    </row>
    <row r="107" spans="2:9" ht="42.75" x14ac:dyDescent="0.25">
      <c r="H107" s="24">
        <v>102</v>
      </c>
      <c r="I107" s="19" t="s">
        <v>150</v>
      </c>
    </row>
    <row r="108" spans="2:9" ht="42.75" x14ac:dyDescent="0.25">
      <c r="H108" s="24">
        <v>103</v>
      </c>
      <c r="I108" s="19" t="s">
        <v>151</v>
      </c>
    </row>
    <row r="109" spans="2:9" ht="42.75" x14ac:dyDescent="0.25">
      <c r="H109" s="24">
        <v>104</v>
      </c>
      <c r="I109" s="19" t="s">
        <v>152</v>
      </c>
    </row>
    <row r="112" spans="2:9" x14ac:dyDescent="0.25">
      <c r="B112" s="166" t="s">
        <v>123</v>
      </c>
      <c r="C112" s="168"/>
    </row>
    <row r="113" spans="1:11" x14ac:dyDescent="0.25">
      <c r="B113" s="11" t="s">
        <v>124</v>
      </c>
      <c r="C113" s="11" t="s">
        <v>2</v>
      </c>
    </row>
    <row r="114" spans="1:11" ht="28.5" x14ac:dyDescent="0.25">
      <c r="B114" s="15">
        <v>1</v>
      </c>
      <c r="C114" s="14" t="s">
        <v>125</v>
      </c>
    </row>
    <row r="115" spans="1:11" x14ac:dyDescent="0.25">
      <c r="B115" s="15">
        <v>4</v>
      </c>
      <c r="C115" s="14" t="s">
        <v>127</v>
      </c>
    </row>
    <row r="116" spans="1:11" ht="28.5" x14ac:dyDescent="0.25">
      <c r="B116" s="15">
        <v>5</v>
      </c>
      <c r="C116" s="14" t="s">
        <v>128</v>
      </c>
    </row>
    <row r="119" spans="1:11" x14ac:dyDescent="0.25">
      <c r="A119" s="21"/>
      <c r="B119" s="21"/>
      <c r="C119" s="21"/>
      <c r="D119" s="21"/>
      <c r="E119" s="21"/>
      <c r="F119" s="21"/>
      <c r="G119" s="21"/>
      <c r="H119" s="21"/>
      <c r="I119" s="21"/>
      <c r="J119" s="21"/>
      <c r="K119" s="21"/>
    </row>
    <row r="121" spans="1:11" ht="34.5" customHeight="1" x14ac:dyDescent="0.25">
      <c r="B121" s="169" t="s">
        <v>106</v>
      </c>
      <c r="C121" s="169"/>
      <c r="D121" s="169"/>
      <c r="E121" s="169"/>
      <c r="F121" s="169"/>
      <c r="G121" s="169"/>
      <c r="H121" s="169"/>
      <c r="I121" s="169"/>
    </row>
    <row r="123" spans="1:11" x14ac:dyDescent="0.25">
      <c r="B123" s="170" t="s">
        <v>108</v>
      </c>
      <c r="C123" s="170"/>
      <c r="D123" s="170"/>
      <c r="E123" s="170"/>
      <c r="F123" s="57"/>
      <c r="H123" s="166" t="s">
        <v>109</v>
      </c>
      <c r="I123" s="168"/>
    </row>
    <row r="124" spans="1:11" ht="30" x14ac:dyDescent="0.25">
      <c r="B124" s="11" t="s">
        <v>110</v>
      </c>
      <c r="C124" s="11" t="s">
        <v>2</v>
      </c>
      <c r="D124" s="11" t="s">
        <v>111</v>
      </c>
      <c r="E124" s="11" t="s">
        <v>112</v>
      </c>
      <c r="F124" s="58"/>
      <c r="H124" s="11" t="s">
        <v>113</v>
      </c>
      <c r="I124" s="11" t="s">
        <v>2</v>
      </c>
    </row>
    <row r="125" spans="1:11" x14ac:dyDescent="0.25">
      <c r="B125" s="15">
        <v>45</v>
      </c>
      <c r="C125" s="14" t="s">
        <v>99</v>
      </c>
      <c r="D125" s="3" t="s">
        <v>3</v>
      </c>
      <c r="E125" s="3" t="s">
        <v>146</v>
      </c>
      <c r="F125" s="60"/>
      <c r="H125" s="15">
        <v>2</v>
      </c>
      <c r="I125" s="14" t="s">
        <v>114</v>
      </c>
    </row>
    <row r="126" spans="1:11" ht="28.5" x14ac:dyDescent="0.25">
      <c r="B126" s="15" t="s">
        <v>153</v>
      </c>
      <c r="C126" s="17" t="s">
        <v>101</v>
      </c>
      <c r="D126" s="3" t="s">
        <v>3</v>
      </c>
      <c r="E126" s="3" t="s">
        <v>146</v>
      </c>
      <c r="F126" s="60"/>
      <c r="H126" s="22">
        <v>73</v>
      </c>
      <c r="I126" s="16" t="s">
        <v>100</v>
      </c>
    </row>
    <row r="127" spans="1:11" x14ac:dyDescent="0.25">
      <c r="H127" s="23">
        <v>98</v>
      </c>
      <c r="I127" s="16" t="s">
        <v>102</v>
      </c>
    </row>
    <row r="128" spans="1:11" x14ac:dyDescent="0.25">
      <c r="B128" s="166" t="s">
        <v>123</v>
      </c>
      <c r="C128" s="168"/>
      <c r="H128" s="23">
        <v>101</v>
      </c>
      <c r="I128" s="16" t="s">
        <v>134</v>
      </c>
    </row>
    <row r="129" spans="1:11" x14ac:dyDescent="0.25">
      <c r="B129" s="11" t="s">
        <v>124</v>
      </c>
      <c r="C129" s="11" t="s">
        <v>2</v>
      </c>
    </row>
    <row r="130" spans="1:11" ht="28.5" x14ac:dyDescent="0.25">
      <c r="B130" s="15">
        <v>1</v>
      </c>
      <c r="C130" s="14" t="s">
        <v>125</v>
      </c>
    </row>
    <row r="131" spans="1:11" x14ac:dyDescent="0.25">
      <c r="B131" s="15">
        <v>4</v>
      </c>
      <c r="C131" s="14" t="s">
        <v>127</v>
      </c>
    </row>
    <row r="132" spans="1:11" ht="28.5" x14ac:dyDescent="0.25">
      <c r="B132" s="15">
        <v>5</v>
      </c>
      <c r="C132" s="14" t="s">
        <v>128</v>
      </c>
    </row>
    <row r="135" spans="1:11" x14ac:dyDescent="0.25">
      <c r="A135" s="21"/>
      <c r="B135" s="21"/>
      <c r="C135" s="21"/>
      <c r="D135" s="21"/>
      <c r="E135" s="21"/>
      <c r="F135" s="21"/>
      <c r="G135" s="21"/>
      <c r="H135" s="21"/>
      <c r="I135" s="21"/>
      <c r="J135" s="21"/>
      <c r="K135" s="21"/>
    </row>
    <row r="137" spans="1:11" x14ac:dyDescent="0.25">
      <c r="B137" s="171" t="s">
        <v>107</v>
      </c>
      <c r="C137" s="171"/>
      <c r="D137" s="171"/>
      <c r="E137" s="171"/>
      <c r="F137" s="10"/>
    </row>
    <row r="139" spans="1:11" x14ac:dyDescent="0.25">
      <c r="B139" s="166" t="s">
        <v>108</v>
      </c>
      <c r="C139" s="167"/>
      <c r="D139" s="167"/>
      <c r="E139" s="168"/>
      <c r="F139" s="57"/>
      <c r="H139" s="166" t="s">
        <v>109</v>
      </c>
      <c r="I139" s="168"/>
    </row>
    <row r="140" spans="1:11" ht="30" x14ac:dyDescent="0.25">
      <c r="B140" s="11" t="s">
        <v>110</v>
      </c>
      <c r="C140" s="11" t="s">
        <v>2</v>
      </c>
      <c r="D140" s="11" t="s">
        <v>111</v>
      </c>
      <c r="E140" s="11" t="s">
        <v>112</v>
      </c>
      <c r="F140" s="58"/>
      <c r="H140" s="11" t="s">
        <v>113</v>
      </c>
      <c r="I140" s="11" t="s">
        <v>2</v>
      </c>
    </row>
    <row r="141" spans="1:11" ht="30" x14ac:dyDescent="0.25">
      <c r="B141" s="15">
        <v>22</v>
      </c>
      <c r="C141" s="14" t="s">
        <v>154</v>
      </c>
      <c r="D141" s="3" t="s">
        <v>115</v>
      </c>
      <c r="E141" s="4" t="s">
        <v>155</v>
      </c>
      <c r="F141" s="59"/>
      <c r="H141" s="15">
        <v>2</v>
      </c>
      <c r="I141" s="14" t="s">
        <v>114</v>
      </c>
    </row>
    <row r="142" spans="1:11" ht="30" x14ac:dyDescent="0.25">
      <c r="B142" s="15">
        <v>23</v>
      </c>
      <c r="C142" s="14" t="s">
        <v>156</v>
      </c>
      <c r="D142" s="3" t="s">
        <v>115</v>
      </c>
      <c r="E142" s="4" t="s">
        <v>155</v>
      </c>
      <c r="F142" s="59"/>
      <c r="H142" s="22">
        <v>44</v>
      </c>
      <c r="I142" s="16" t="s">
        <v>157</v>
      </c>
    </row>
    <row r="143" spans="1:11" ht="30" x14ac:dyDescent="0.25">
      <c r="B143" s="15">
        <v>25</v>
      </c>
      <c r="C143" s="14" t="s">
        <v>158</v>
      </c>
      <c r="D143" s="3" t="s">
        <v>115</v>
      </c>
      <c r="E143" s="4" t="s">
        <v>155</v>
      </c>
      <c r="F143" s="59"/>
      <c r="H143" s="22">
        <v>45</v>
      </c>
      <c r="I143" s="16" t="s">
        <v>159</v>
      </c>
    </row>
    <row r="144" spans="1:11" x14ac:dyDescent="0.25">
      <c r="H144" s="22">
        <v>46</v>
      </c>
      <c r="I144" s="16" t="s">
        <v>160</v>
      </c>
    </row>
    <row r="145" spans="2:9" x14ac:dyDescent="0.25">
      <c r="H145" s="22">
        <v>47</v>
      </c>
      <c r="I145" s="16" t="s">
        <v>161</v>
      </c>
    </row>
    <row r="146" spans="2:9" x14ac:dyDescent="0.25">
      <c r="B146" s="166" t="s">
        <v>123</v>
      </c>
      <c r="C146" s="168"/>
      <c r="H146" s="22">
        <v>49</v>
      </c>
      <c r="I146" s="16" t="s">
        <v>162</v>
      </c>
    </row>
    <row r="147" spans="2:9" x14ac:dyDescent="0.25">
      <c r="B147" s="11" t="s">
        <v>124</v>
      </c>
      <c r="C147" s="11" t="s">
        <v>2</v>
      </c>
      <c r="H147" s="22">
        <v>50</v>
      </c>
      <c r="I147" s="16" t="s">
        <v>163</v>
      </c>
    </row>
    <row r="148" spans="2:9" ht="28.5" x14ac:dyDescent="0.25">
      <c r="B148" s="15">
        <v>1</v>
      </c>
      <c r="C148" s="14" t="s">
        <v>125</v>
      </c>
      <c r="H148" s="22">
        <v>67</v>
      </c>
      <c r="I148" s="16" t="s">
        <v>164</v>
      </c>
    </row>
    <row r="149" spans="2:9" x14ac:dyDescent="0.25">
      <c r="B149" s="15">
        <v>4</v>
      </c>
      <c r="C149" s="14" t="s">
        <v>127</v>
      </c>
      <c r="H149" s="23">
        <v>101</v>
      </c>
      <c r="I149" s="16" t="s">
        <v>134</v>
      </c>
    </row>
    <row r="150" spans="2:9" ht="28.5" x14ac:dyDescent="0.25">
      <c r="B150" s="15">
        <v>5</v>
      </c>
      <c r="C150" s="14" t="s">
        <v>128</v>
      </c>
    </row>
  </sheetData>
  <mergeCells count="21">
    <mergeCell ref="B101:E101"/>
    <mergeCell ref="H101:I101"/>
    <mergeCell ref="B4:I4"/>
    <mergeCell ref="B5:I5"/>
    <mergeCell ref="B6:I6"/>
    <mergeCell ref="B7:I7"/>
    <mergeCell ref="B8:I8"/>
    <mergeCell ref="B15:E15"/>
    <mergeCell ref="H15:I15"/>
    <mergeCell ref="B52:C52"/>
    <mergeCell ref="B90:E90"/>
    <mergeCell ref="H90:I90"/>
    <mergeCell ref="B139:E139"/>
    <mergeCell ref="H139:I139"/>
    <mergeCell ref="B146:C146"/>
    <mergeCell ref="B112:C112"/>
    <mergeCell ref="B121:I121"/>
    <mergeCell ref="B123:E123"/>
    <mergeCell ref="H123:I123"/>
    <mergeCell ref="B128:C128"/>
    <mergeCell ref="B137:E137"/>
  </mergeCells>
  <hyperlinks>
    <hyperlink ref="B4" location="APEND6!B13" display="Para el TipoRegimen “002-Sueldos”" xr:uid="{A19D95F5-340B-495A-90C8-21C24D39B650}"/>
    <hyperlink ref="B5" location="APEND6!B88" display="Para el TipoRegimen “003- Jubilados”, “004-Pensionados” y “012- Jubilados o Pensionados”, específicamente para los casos de Jubilación en una sola exhibición" xr:uid="{C4482401-77C0-481F-96D6-D7DB961106F2}"/>
    <hyperlink ref="B6" location="APEND6!B99" display="Para el TipoRegimen “003- Jubilados”, “004-Pensionados” y “012- Jubilados o Pensionados”, específicamente para los casos de Jubilación en parcialidades" xr:uid="{AAB0362C-A796-46F7-9743-892D4B5294F9}"/>
    <hyperlink ref="B7:I7" location="APEND6!A121" display="Para el TipoRegimen “05-Asimilados Miembros Sociedades Cooperativas Produccion”, “06-Asimilados Integrantes Sociedades Asociaciones Civiles”, “07-Asimilados Miembros consejos”, “08-Asimilados comisionistas”, “09- Asimilados Honorarios”, “10-Asimilados acciones” y “11-Asimilados otros”" xr:uid="{3D490508-994B-41D0-A53E-C460CAB77819}"/>
    <hyperlink ref="B8" location="APEND6!A137" display="Para el TipoRegimen “13- Indemnización o Separación”" xr:uid="{A872D76B-31C3-4334-B861-68C0A33332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C1B94-63CD-4BBC-BE61-92A78C7BC2CD}">
  <sheetPr codeName="Hoja11"/>
  <dimension ref="B3:D15"/>
  <sheetViews>
    <sheetView showGridLines="0" zoomScale="120" zoomScaleNormal="120" workbookViewId="0">
      <selection activeCell="C6" sqref="C6"/>
    </sheetView>
  </sheetViews>
  <sheetFormatPr baseColWidth="10" defaultRowHeight="15" x14ac:dyDescent="0.25"/>
  <cols>
    <col min="1" max="1" width="5.85546875" customWidth="1"/>
    <col min="2" max="2" width="18.5703125" customWidth="1"/>
    <col min="3" max="3" width="74.42578125" customWidth="1"/>
    <col min="4" max="4" width="62.85546875" customWidth="1"/>
  </cols>
  <sheetData>
    <row r="3" spans="2:4" x14ac:dyDescent="0.25">
      <c r="B3" s="5" t="s">
        <v>375</v>
      </c>
    </row>
    <row r="4" spans="2:4" ht="15.75" thickBot="1" x14ac:dyDescent="0.3"/>
    <row r="5" spans="2:4" x14ac:dyDescent="0.25">
      <c r="B5" s="70" t="s">
        <v>234</v>
      </c>
      <c r="C5" s="69" t="s">
        <v>2</v>
      </c>
      <c r="D5" s="71" t="s">
        <v>365</v>
      </c>
    </row>
    <row r="6" spans="2:4" ht="18.75" customHeight="1" x14ac:dyDescent="0.25">
      <c r="B6" s="72">
        <v>1</v>
      </c>
      <c r="C6" s="55" t="s">
        <v>363</v>
      </c>
      <c r="D6" s="65" t="s">
        <v>366</v>
      </c>
    </row>
    <row r="7" spans="2:4" ht="30" x14ac:dyDescent="0.25">
      <c r="B7" s="72">
        <v>2</v>
      </c>
      <c r="C7" s="55" t="s">
        <v>126</v>
      </c>
      <c r="D7" s="67" t="s">
        <v>367</v>
      </c>
    </row>
    <row r="8" spans="2:4" x14ac:dyDescent="0.25">
      <c r="B8" s="72">
        <v>3</v>
      </c>
      <c r="C8" s="55" t="s">
        <v>245</v>
      </c>
      <c r="D8" s="67" t="s">
        <v>368</v>
      </c>
    </row>
    <row r="9" spans="2:4" ht="30" x14ac:dyDescent="0.25">
      <c r="B9" s="72">
        <v>4</v>
      </c>
      <c r="C9" s="55" t="s">
        <v>127</v>
      </c>
      <c r="D9" s="66" t="s">
        <v>369</v>
      </c>
    </row>
    <row r="10" spans="2:4" ht="30" x14ac:dyDescent="0.25">
      <c r="B10" s="72">
        <v>5</v>
      </c>
      <c r="C10" s="55" t="s">
        <v>128</v>
      </c>
      <c r="D10" s="65" t="s">
        <v>370</v>
      </c>
    </row>
    <row r="11" spans="2:4" ht="30" x14ac:dyDescent="0.25">
      <c r="B11" s="72">
        <v>6</v>
      </c>
      <c r="C11" s="55" t="s">
        <v>129</v>
      </c>
      <c r="D11" s="67" t="s">
        <v>364</v>
      </c>
    </row>
    <row r="12" spans="2:4" ht="30" x14ac:dyDescent="0.25">
      <c r="B12" s="72">
        <v>7</v>
      </c>
      <c r="C12" s="55" t="s">
        <v>131</v>
      </c>
      <c r="D12" s="67" t="s">
        <v>371</v>
      </c>
    </row>
    <row r="13" spans="2:4" ht="45" x14ac:dyDescent="0.25">
      <c r="B13" s="72">
        <v>8</v>
      </c>
      <c r="C13" s="55" t="s">
        <v>132</v>
      </c>
      <c r="D13" s="65" t="s">
        <v>372</v>
      </c>
    </row>
    <row r="14" spans="2:4" ht="39" customHeight="1" x14ac:dyDescent="0.25">
      <c r="B14" s="72">
        <v>9</v>
      </c>
      <c r="C14" s="55" t="s">
        <v>246</v>
      </c>
      <c r="D14" s="65" t="s">
        <v>373</v>
      </c>
    </row>
    <row r="15" spans="2:4" ht="30" x14ac:dyDescent="0.25">
      <c r="B15" s="72">
        <v>999</v>
      </c>
      <c r="C15" s="55" t="s">
        <v>247</v>
      </c>
      <c r="D15" s="65" t="s">
        <v>374</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21747-2F11-4188-8BB1-546FBBF9B9E9}">
  <sheetPr codeName="Hoja16"/>
  <dimension ref="B2:I75"/>
  <sheetViews>
    <sheetView showGridLines="0" zoomScale="120" zoomScaleNormal="120" workbookViewId="0"/>
  </sheetViews>
  <sheetFormatPr baseColWidth="10" defaultRowHeight="15" x14ac:dyDescent="0.25"/>
  <cols>
    <col min="1" max="1" width="3.140625" customWidth="1"/>
    <col min="2" max="2" width="21.85546875" customWidth="1"/>
    <col min="3" max="3" width="70.5703125" customWidth="1"/>
    <col min="4" max="4" width="16" customWidth="1"/>
    <col min="7" max="7" width="16.7109375" customWidth="1"/>
    <col min="8" max="8" width="15.42578125" customWidth="1"/>
  </cols>
  <sheetData>
    <row r="2" spans="2:8" x14ac:dyDescent="0.25">
      <c r="C2" s="91" t="s">
        <v>393</v>
      </c>
      <c r="D2" s="92"/>
      <c r="F2" s="93" t="s">
        <v>394</v>
      </c>
      <c r="G2" s="7"/>
    </row>
    <row r="3" spans="2:8" ht="15.75" thickBot="1" x14ac:dyDescent="0.3">
      <c r="B3" s="5"/>
    </row>
    <row r="4" spans="2:8" x14ac:dyDescent="0.25">
      <c r="B4" s="94" t="s">
        <v>1</v>
      </c>
      <c r="C4" s="95" t="s">
        <v>2</v>
      </c>
      <c r="D4" s="74" t="s">
        <v>229</v>
      </c>
      <c r="E4" s="96" t="s">
        <v>3</v>
      </c>
      <c r="F4" s="97" t="s">
        <v>4</v>
      </c>
      <c r="G4" s="98" t="s">
        <v>395</v>
      </c>
      <c r="H4" s="99" t="s">
        <v>396</v>
      </c>
    </row>
    <row r="5" spans="2:8" x14ac:dyDescent="0.25">
      <c r="B5" s="15">
        <v>1</v>
      </c>
      <c r="C5" s="14" t="s">
        <v>5</v>
      </c>
      <c r="D5" s="100" t="s">
        <v>397</v>
      </c>
      <c r="E5" s="2">
        <v>200000</v>
      </c>
      <c r="F5" s="2"/>
      <c r="G5" s="1" t="s">
        <v>184</v>
      </c>
      <c r="H5" s="1" t="s">
        <v>230</v>
      </c>
    </row>
    <row r="6" spans="2:8" x14ac:dyDescent="0.25">
      <c r="B6" s="15">
        <v>2</v>
      </c>
      <c r="C6" s="14" t="s">
        <v>10</v>
      </c>
      <c r="D6" s="100" t="s">
        <v>397</v>
      </c>
      <c r="E6" s="2">
        <v>5000</v>
      </c>
      <c r="F6" s="2">
        <f>113.14*30</f>
        <v>3394.2</v>
      </c>
      <c r="G6" s="1" t="s">
        <v>184</v>
      </c>
      <c r="H6" s="1" t="s">
        <v>230</v>
      </c>
    </row>
    <row r="7" spans="2:8" x14ac:dyDescent="0.25">
      <c r="B7" s="12">
        <v>3</v>
      </c>
      <c r="C7" s="13" t="s">
        <v>13</v>
      </c>
      <c r="D7" s="100" t="s">
        <v>397</v>
      </c>
      <c r="E7" s="2"/>
      <c r="F7" s="2"/>
      <c r="G7" s="1" t="s">
        <v>184</v>
      </c>
      <c r="H7" s="1" t="s">
        <v>230</v>
      </c>
    </row>
    <row r="8" spans="2:8" x14ac:dyDescent="0.25">
      <c r="B8" s="15">
        <v>4</v>
      </c>
      <c r="C8" s="14" t="s">
        <v>16</v>
      </c>
      <c r="D8" s="100" t="s">
        <v>397</v>
      </c>
      <c r="E8" s="2"/>
      <c r="F8" s="2"/>
      <c r="G8" s="1" t="s">
        <v>183</v>
      </c>
      <c r="H8" s="1" t="s">
        <v>184</v>
      </c>
    </row>
    <row r="9" spans="2:8" x14ac:dyDescent="0.25">
      <c r="B9" s="15">
        <v>5</v>
      </c>
      <c r="C9" s="14" t="s">
        <v>18</v>
      </c>
      <c r="D9" s="100" t="s">
        <v>397</v>
      </c>
      <c r="E9" s="2"/>
      <c r="F9" s="2">
        <f>E5*0.13</f>
        <v>26000</v>
      </c>
      <c r="G9" s="1" t="s">
        <v>183</v>
      </c>
      <c r="H9" s="1" t="s">
        <v>184</v>
      </c>
    </row>
    <row r="10" spans="2:8" x14ac:dyDescent="0.25">
      <c r="B10" s="15">
        <v>6</v>
      </c>
      <c r="C10" s="14" t="s">
        <v>21</v>
      </c>
      <c r="D10" s="100" t="s">
        <v>397</v>
      </c>
      <c r="E10" s="2"/>
      <c r="F10" s="2"/>
      <c r="G10" s="1" t="s">
        <v>183</v>
      </c>
      <c r="H10" s="1" t="s">
        <v>183</v>
      </c>
    </row>
    <row r="11" spans="2:8" x14ac:dyDescent="0.25">
      <c r="B11" s="15">
        <v>9</v>
      </c>
      <c r="C11" s="14" t="s">
        <v>24</v>
      </c>
      <c r="D11" s="100" t="s">
        <v>397</v>
      </c>
      <c r="E11" s="2"/>
      <c r="F11" s="2"/>
      <c r="G11" s="1" t="s">
        <v>184</v>
      </c>
      <c r="H11" s="1" t="s">
        <v>230</v>
      </c>
    </row>
    <row r="12" spans="2:8" x14ac:dyDescent="0.25">
      <c r="B12" s="15">
        <v>10</v>
      </c>
      <c r="C12" s="14" t="s">
        <v>26</v>
      </c>
      <c r="D12" s="100" t="s">
        <v>397</v>
      </c>
      <c r="E12" s="2">
        <v>18000</v>
      </c>
      <c r="F12" s="2"/>
      <c r="G12" s="1" t="s">
        <v>184</v>
      </c>
      <c r="H12" s="1" t="s">
        <v>230</v>
      </c>
    </row>
    <row r="13" spans="2:8" x14ac:dyDescent="0.25">
      <c r="B13" s="15">
        <v>11</v>
      </c>
      <c r="C13" s="14" t="s">
        <v>28</v>
      </c>
      <c r="D13" s="100" t="s">
        <v>397</v>
      </c>
      <c r="E13" s="2"/>
      <c r="F13" s="2"/>
      <c r="G13" s="1" t="s">
        <v>183</v>
      </c>
      <c r="H13" s="1" t="s">
        <v>184</v>
      </c>
    </row>
    <row r="14" spans="2:8" x14ac:dyDescent="0.25">
      <c r="B14" s="15">
        <v>12</v>
      </c>
      <c r="C14" s="14" t="s">
        <v>31</v>
      </c>
      <c r="D14" s="100" t="s">
        <v>397</v>
      </c>
      <c r="E14" s="2"/>
      <c r="F14" s="2"/>
      <c r="G14" s="1" t="s">
        <v>183</v>
      </c>
      <c r="H14" s="1" t="s">
        <v>184</v>
      </c>
    </row>
    <row r="15" spans="2:8" x14ac:dyDescent="0.25">
      <c r="B15" s="15">
        <v>13</v>
      </c>
      <c r="C15" s="14" t="s">
        <v>34</v>
      </c>
      <c r="D15" s="100" t="s">
        <v>397</v>
      </c>
      <c r="E15" s="2"/>
      <c r="F15" s="2"/>
      <c r="G15" s="1" t="s">
        <v>184</v>
      </c>
      <c r="H15" s="1" t="s">
        <v>184</v>
      </c>
    </row>
    <row r="16" spans="2:8" x14ac:dyDescent="0.25">
      <c r="B16" s="15">
        <v>14</v>
      </c>
      <c r="C16" s="14" t="s">
        <v>36</v>
      </c>
      <c r="D16" s="100" t="s">
        <v>397</v>
      </c>
      <c r="E16" s="2"/>
      <c r="F16" s="2"/>
      <c r="G16" s="1" t="s">
        <v>183</v>
      </c>
      <c r="H16" s="1" t="s">
        <v>183</v>
      </c>
    </row>
    <row r="17" spans="2:8" x14ac:dyDescent="0.25">
      <c r="B17" s="15">
        <v>15</v>
      </c>
      <c r="C17" s="14" t="s">
        <v>39</v>
      </c>
      <c r="D17" s="100" t="s">
        <v>397</v>
      </c>
      <c r="E17" s="2"/>
      <c r="F17" s="2"/>
      <c r="G17" s="1" t="s">
        <v>183</v>
      </c>
      <c r="H17" s="1" t="s">
        <v>183</v>
      </c>
    </row>
    <row r="18" spans="2:8" x14ac:dyDescent="0.25">
      <c r="B18" s="15">
        <v>19</v>
      </c>
      <c r="C18" s="14" t="s">
        <v>42</v>
      </c>
      <c r="D18" s="101" t="s">
        <v>397</v>
      </c>
      <c r="E18" s="2"/>
      <c r="F18" s="2"/>
      <c r="G18" s="1" t="s">
        <v>184</v>
      </c>
      <c r="H18" s="1" t="s">
        <v>230</v>
      </c>
    </row>
    <row r="19" spans="2:8" x14ac:dyDescent="0.25">
      <c r="B19" s="12">
        <v>20</v>
      </c>
      <c r="C19" s="13" t="s">
        <v>45</v>
      </c>
      <c r="D19" s="100" t="s">
        <v>397</v>
      </c>
      <c r="E19" s="2"/>
      <c r="F19" s="2"/>
      <c r="G19" s="1" t="s">
        <v>184</v>
      </c>
      <c r="H19" s="1" t="s">
        <v>230</v>
      </c>
    </row>
    <row r="20" spans="2:8" x14ac:dyDescent="0.25">
      <c r="B20" s="15">
        <v>21</v>
      </c>
      <c r="C20" s="14" t="s">
        <v>48</v>
      </c>
      <c r="D20" s="100" t="s">
        <v>397</v>
      </c>
      <c r="E20" s="2"/>
      <c r="F20" s="2"/>
      <c r="G20" s="1" t="s">
        <v>184</v>
      </c>
      <c r="H20" s="1" t="s">
        <v>230</v>
      </c>
    </row>
    <row r="21" spans="2:8" x14ac:dyDescent="0.25">
      <c r="B21" s="15">
        <v>24</v>
      </c>
      <c r="C21" s="14" t="s">
        <v>51</v>
      </c>
      <c r="D21" s="100" t="s">
        <v>397</v>
      </c>
      <c r="E21" s="2"/>
      <c r="F21" s="2"/>
      <c r="G21" s="1" t="s">
        <v>183</v>
      </c>
      <c r="H21" s="1" t="s">
        <v>183</v>
      </c>
    </row>
    <row r="22" spans="2:8" x14ac:dyDescent="0.25">
      <c r="B22" s="15">
        <v>26</v>
      </c>
      <c r="C22" s="14" t="s">
        <v>52</v>
      </c>
      <c r="D22" s="100" t="s">
        <v>397</v>
      </c>
      <c r="E22" s="2"/>
      <c r="F22" s="2"/>
      <c r="G22" s="1" t="s">
        <v>183</v>
      </c>
      <c r="H22" s="1" t="s">
        <v>184</v>
      </c>
    </row>
    <row r="23" spans="2:8" x14ac:dyDescent="0.25">
      <c r="B23" s="15">
        <v>27</v>
      </c>
      <c r="C23" s="14" t="s">
        <v>54</v>
      </c>
      <c r="D23" s="100" t="s">
        <v>397</v>
      </c>
      <c r="E23" s="2"/>
      <c r="F23" s="2"/>
      <c r="G23" s="1" t="s">
        <v>184</v>
      </c>
      <c r="H23" s="1" t="s">
        <v>230</v>
      </c>
    </row>
    <row r="24" spans="2:8" x14ac:dyDescent="0.25">
      <c r="B24" s="15">
        <v>28</v>
      </c>
      <c r="C24" s="14" t="s">
        <v>56</v>
      </c>
      <c r="D24" s="100" t="s">
        <v>397</v>
      </c>
      <c r="E24" s="2"/>
      <c r="F24" s="2"/>
      <c r="G24" s="1" t="s">
        <v>184</v>
      </c>
      <c r="H24" s="1" t="s">
        <v>230</v>
      </c>
    </row>
    <row r="25" spans="2:8" x14ac:dyDescent="0.25">
      <c r="B25" s="15">
        <v>29</v>
      </c>
      <c r="C25" s="14" t="s">
        <v>58</v>
      </c>
      <c r="D25" s="100" t="s">
        <v>397</v>
      </c>
      <c r="E25" s="2"/>
      <c r="F25" s="2">
        <v>50000</v>
      </c>
      <c r="G25" s="1" t="s">
        <v>183</v>
      </c>
      <c r="H25" s="1" t="s">
        <v>183</v>
      </c>
    </row>
    <row r="26" spans="2:8" x14ac:dyDescent="0.25">
      <c r="B26" s="15">
        <v>30</v>
      </c>
      <c r="C26" s="14" t="s">
        <v>61</v>
      </c>
      <c r="D26" s="100" t="s">
        <v>397</v>
      </c>
      <c r="E26" s="2"/>
      <c r="F26" s="2">
        <v>18000</v>
      </c>
      <c r="G26" s="1" t="s">
        <v>183</v>
      </c>
      <c r="H26" s="1" t="s">
        <v>183</v>
      </c>
    </row>
    <row r="27" spans="2:8" x14ac:dyDescent="0.25">
      <c r="B27" s="15">
        <v>31</v>
      </c>
      <c r="C27" s="14" t="s">
        <v>64</v>
      </c>
      <c r="D27" s="100" t="s">
        <v>397</v>
      </c>
      <c r="E27" s="2"/>
      <c r="F27" s="2"/>
      <c r="G27" s="1" t="s">
        <v>183</v>
      </c>
      <c r="H27" s="1" t="s">
        <v>183</v>
      </c>
    </row>
    <row r="28" spans="2:8" x14ac:dyDescent="0.25">
      <c r="B28" s="15">
        <v>32</v>
      </c>
      <c r="C28" s="14" t="s">
        <v>67</v>
      </c>
      <c r="D28" s="100" t="s">
        <v>397</v>
      </c>
      <c r="E28" s="2"/>
      <c r="F28" s="2"/>
      <c r="G28" s="1" t="s">
        <v>183</v>
      </c>
      <c r="H28" s="1" t="s">
        <v>183</v>
      </c>
    </row>
    <row r="29" spans="2:8" x14ac:dyDescent="0.25">
      <c r="B29" s="15">
        <v>33</v>
      </c>
      <c r="C29" s="14" t="s">
        <v>70</v>
      </c>
      <c r="D29" s="100" t="s">
        <v>397</v>
      </c>
      <c r="E29" s="2"/>
      <c r="F29" s="2"/>
      <c r="G29" s="1" t="s">
        <v>183</v>
      </c>
      <c r="H29" s="1" t="s">
        <v>183</v>
      </c>
    </row>
    <row r="30" spans="2:8" x14ac:dyDescent="0.25">
      <c r="B30" s="15">
        <v>34</v>
      </c>
      <c r="C30" s="14" t="s">
        <v>73</v>
      </c>
      <c r="D30" s="100" t="s">
        <v>397</v>
      </c>
      <c r="E30" s="2"/>
      <c r="F30" s="2"/>
      <c r="G30" s="1" t="s">
        <v>183</v>
      </c>
      <c r="H30" s="1" t="s">
        <v>183</v>
      </c>
    </row>
    <row r="31" spans="2:8" x14ac:dyDescent="0.25">
      <c r="B31" s="15">
        <v>35</v>
      </c>
      <c r="C31" s="14" t="s">
        <v>76</v>
      </c>
      <c r="D31" s="100" t="s">
        <v>397</v>
      </c>
      <c r="E31" s="2"/>
      <c r="F31" s="2"/>
      <c r="G31" s="1" t="s">
        <v>183</v>
      </c>
      <c r="H31" s="1" t="s">
        <v>183</v>
      </c>
    </row>
    <row r="32" spans="2:8" x14ac:dyDescent="0.25">
      <c r="B32" s="15">
        <v>36</v>
      </c>
      <c r="C32" s="14" t="s">
        <v>79</v>
      </c>
      <c r="D32" s="100" t="s">
        <v>397</v>
      </c>
      <c r="E32" s="2"/>
      <c r="F32" s="2"/>
      <c r="G32" s="1" t="s">
        <v>183</v>
      </c>
      <c r="H32" s="1" t="s">
        <v>183</v>
      </c>
    </row>
    <row r="33" spans="2:9" x14ac:dyDescent="0.25">
      <c r="B33" s="15">
        <v>37</v>
      </c>
      <c r="C33" s="14" t="s">
        <v>82</v>
      </c>
      <c r="D33" s="100" t="s">
        <v>397</v>
      </c>
      <c r="E33" s="2"/>
      <c r="F33" s="2"/>
      <c r="G33" s="1" t="s">
        <v>183</v>
      </c>
      <c r="H33" s="1" t="s">
        <v>183</v>
      </c>
    </row>
    <row r="34" spans="2:9" x14ac:dyDescent="0.25">
      <c r="B34" s="15">
        <v>38</v>
      </c>
      <c r="C34" s="14" t="s">
        <v>85</v>
      </c>
      <c r="D34" s="100" t="s">
        <v>397</v>
      </c>
      <c r="E34" s="2"/>
      <c r="F34" s="2"/>
      <c r="G34" s="1" t="s">
        <v>184</v>
      </c>
      <c r="H34" s="1" t="s">
        <v>230</v>
      </c>
      <c r="I34" s="102" t="s">
        <v>398</v>
      </c>
    </row>
    <row r="35" spans="2:9" ht="31.5" customHeight="1" x14ac:dyDescent="0.25">
      <c r="B35" s="15" t="s">
        <v>88</v>
      </c>
      <c r="C35" s="17" t="s">
        <v>122</v>
      </c>
      <c r="D35" s="100" t="s">
        <v>397</v>
      </c>
      <c r="E35" s="2"/>
      <c r="F35" s="2"/>
      <c r="G35" s="1" t="s">
        <v>183</v>
      </c>
      <c r="H35" s="1" t="s">
        <v>183</v>
      </c>
    </row>
    <row r="36" spans="2:9" x14ac:dyDescent="0.25">
      <c r="B36" s="15">
        <v>48</v>
      </c>
      <c r="C36" s="17" t="s">
        <v>91</v>
      </c>
      <c r="D36" s="100" t="s">
        <v>397</v>
      </c>
      <c r="E36" s="2"/>
      <c r="F36" s="2"/>
      <c r="G36" s="1" t="s">
        <v>183</v>
      </c>
      <c r="H36" s="1" t="s">
        <v>183</v>
      </c>
    </row>
    <row r="37" spans="2:9" x14ac:dyDescent="0.25">
      <c r="B37" s="15">
        <v>49</v>
      </c>
      <c r="C37" s="17" t="s">
        <v>94</v>
      </c>
      <c r="D37" s="100" t="s">
        <v>397</v>
      </c>
      <c r="E37" s="2"/>
      <c r="F37" s="2"/>
      <c r="G37" s="1" t="s">
        <v>184</v>
      </c>
      <c r="H37" s="1" t="s">
        <v>230</v>
      </c>
    </row>
    <row r="38" spans="2:9" x14ac:dyDescent="0.25">
      <c r="B38" s="15">
        <v>50</v>
      </c>
      <c r="C38" s="17" t="s">
        <v>96</v>
      </c>
      <c r="D38" s="100" t="s">
        <v>397</v>
      </c>
      <c r="E38" s="2"/>
      <c r="F38" s="2"/>
      <c r="G38" s="1" t="s">
        <v>184</v>
      </c>
      <c r="H38" s="1" t="s">
        <v>230</v>
      </c>
    </row>
    <row r="39" spans="2:9" x14ac:dyDescent="0.25">
      <c r="D39" s="103" t="s">
        <v>231</v>
      </c>
      <c r="E39" s="104">
        <f>SUM(E5:E38)</f>
        <v>223000</v>
      </c>
      <c r="F39" s="104">
        <f>SUM(F5:F38)</f>
        <v>97394.2</v>
      </c>
    </row>
    <row r="41" spans="2:9" ht="132.75" customHeight="1" x14ac:dyDescent="0.25">
      <c r="B41" s="174" t="s">
        <v>399</v>
      </c>
      <c r="C41" s="175"/>
      <c r="D41" s="175"/>
      <c r="E41" s="175"/>
      <c r="F41" s="175"/>
    </row>
    <row r="43" spans="2:9" x14ac:dyDescent="0.25">
      <c r="C43" s="105" t="s">
        <v>0</v>
      </c>
      <c r="D43" s="92">
        <v>113.14</v>
      </c>
    </row>
    <row r="44" spans="2:9" x14ac:dyDescent="0.25">
      <c r="C44" s="105" t="s">
        <v>400</v>
      </c>
      <c r="D44" s="7">
        <f>IFERROR(ROUND(D43*7*365,2),"")</f>
        <v>289072.7</v>
      </c>
      <c r="E44" s="106" t="s">
        <v>185</v>
      </c>
    </row>
    <row r="45" spans="2:9" x14ac:dyDescent="0.25">
      <c r="C45" s="105" t="s">
        <v>401</v>
      </c>
      <c r="D45" s="7">
        <f>IFERROR(ROUND(D43*365,2),"")</f>
        <v>41296.1</v>
      </c>
      <c r="E45" s="106" t="s">
        <v>402</v>
      </c>
    </row>
    <row r="46" spans="2:9" ht="84" customHeight="1" x14ac:dyDescent="0.25">
      <c r="B46" s="174" t="s">
        <v>403</v>
      </c>
      <c r="C46" s="175"/>
    </row>
    <row r="47" spans="2:9" x14ac:dyDescent="0.25">
      <c r="C47" s="107" t="s">
        <v>404</v>
      </c>
      <c r="D47" s="7">
        <f>IFERROR(E39,"")</f>
        <v>223000</v>
      </c>
    </row>
    <row r="48" spans="2:9" x14ac:dyDescent="0.25">
      <c r="C48" s="107" t="s">
        <v>405</v>
      </c>
      <c r="D48" s="7">
        <f>SUMIFS(F5:F38,G5:G38,"Sí",H5:H38,"Sí")</f>
        <v>68000</v>
      </c>
    </row>
    <row r="49" spans="2:8" x14ac:dyDescent="0.25">
      <c r="C49" s="107" t="s">
        <v>406</v>
      </c>
      <c r="D49" s="7">
        <f>SUM(D47:D48)</f>
        <v>291000</v>
      </c>
      <c r="E49" s="106" t="s">
        <v>407</v>
      </c>
    </row>
    <row r="50" spans="2:8" x14ac:dyDescent="0.25">
      <c r="C50" s="108" t="s">
        <v>408</v>
      </c>
      <c r="D50" s="7">
        <f>D44</f>
        <v>289072.7</v>
      </c>
      <c r="E50" s="106" t="s">
        <v>185</v>
      </c>
    </row>
    <row r="52" spans="2:8" x14ac:dyDescent="0.25">
      <c r="B52" s="176" t="s">
        <v>409</v>
      </c>
      <c r="C52" s="176"/>
      <c r="D52" s="7">
        <f>D45</f>
        <v>41296.1</v>
      </c>
      <c r="E52" s="106" t="s">
        <v>402</v>
      </c>
    </row>
    <row r="54" spans="2:8" ht="34.5" customHeight="1" x14ac:dyDescent="0.25">
      <c r="B54" s="177" t="s">
        <v>410</v>
      </c>
      <c r="C54" s="177"/>
    </row>
    <row r="55" spans="2:8" x14ac:dyDescent="0.25">
      <c r="C55" s="107" t="s">
        <v>404</v>
      </c>
      <c r="D55" s="7">
        <f>IF(D49&gt;D50,D47,"")</f>
        <v>223000</v>
      </c>
    </row>
    <row r="56" spans="2:8" x14ac:dyDescent="0.25">
      <c r="C56" s="107" t="s">
        <v>411</v>
      </c>
      <c r="D56" s="7">
        <f>IF(D49&gt;D50,IF(D48&gt;=D52,D52,D48),"")</f>
        <v>41296.1</v>
      </c>
    </row>
    <row r="57" spans="2:8" x14ac:dyDescent="0.25">
      <c r="C57" s="107" t="s">
        <v>412</v>
      </c>
      <c r="D57" s="7">
        <f>IF(D49&gt;D50,SUM(D55:D56),"")</f>
        <v>264296.09999999998</v>
      </c>
      <c r="E57" s="106" t="s">
        <v>413</v>
      </c>
      <c r="F57" s="7"/>
    </row>
    <row r="58" spans="2:8" x14ac:dyDescent="0.25">
      <c r="F58" s="7"/>
      <c r="H58" s="7"/>
    </row>
    <row r="59" spans="2:8" x14ac:dyDescent="0.25">
      <c r="C59" s="109" t="s">
        <v>414</v>
      </c>
      <c r="F59" s="7"/>
    </row>
    <row r="61" spans="2:8" x14ac:dyDescent="0.25">
      <c r="C61" s="110" t="s">
        <v>415</v>
      </c>
      <c r="D61" s="7">
        <f>SUMIFS(F5:F38,G5:G38,"Sí",H5:H38,"No")</f>
        <v>26000</v>
      </c>
    </row>
    <row r="62" spans="2:8" x14ac:dyDescent="0.25">
      <c r="C62" s="110" t="s">
        <v>416</v>
      </c>
      <c r="D62" s="7">
        <f>IFERROR(IF(D48&gt;=D63,D48-D63,0),0)</f>
        <v>1927.2999999999884</v>
      </c>
      <c r="F62" s="7"/>
    </row>
    <row r="63" spans="2:8" x14ac:dyDescent="0.25">
      <c r="C63" s="110" t="s">
        <v>417</v>
      </c>
      <c r="D63" s="7">
        <f>IF(D57&gt;=D50,D56,IF(D57&lt;D50,D50-D55,IF(D57="",D48,"")))</f>
        <v>66072.700000000012</v>
      </c>
    </row>
    <row r="64" spans="2:8" x14ac:dyDescent="0.25">
      <c r="C64" s="107" t="s">
        <v>418</v>
      </c>
      <c r="D64" s="111">
        <f>SUM(D61:D63)</f>
        <v>94000</v>
      </c>
    </row>
    <row r="67" spans="2:8" x14ac:dyDescent="0.25">
      <c r="B67" s="5" t="s">
        <v>232</v>
      </c>
      <c r="C67" t="s">
        <v>419</v>
      </c>
    </row>
    <row r="68" spans="2:8" ht="15.75" thickBot="1" x14ac:dyDescent="0.3">
      <c r="B68" t="s">
        <v>420</v>
      </c>
    </row>
    <row r="69" spans="2:8" x14ac:dyDescent="0.25">
      <c r="B69" s="6" t="s">
        <v>1</v>
      </c>
      <c r="C69" s="69" t="s">
        <v>2</v>
      </c>
      <c r="D69" s="74" t="s">
        <v>3</v>
      </c>
      <c r="E69" s="74" t="s">
        <v>4</v>
      </c>
      <c r="G69" s="69" t="s">
        <v>2</v>
      </c>
      <c r="H69" s="75" t="s">
        <v>215</v>
      </c>
    </row>
    <row r="70" spans="2:8" x14ac:dyDescent="0.25">
      <c r="B70" s="15">
        <v>1</v>
      </c>
      <c r="C70" s="14" t="s">
        <v>5</v>
      </c>
      <c r="D70" s="28">
        <v>3500</v>
      </c>
      <c r="E70" s="28"/>
      <c r="G70" s="14" t="s">
        <v>233</v>
      </c>
      <c r="H70" s="28">
        <v>120</v>
      </c>
    </row>
    <row r="71" spans="2:8" x14ac:dyDescent="0.25">
      <c r="B71" s="15">
        <v>30</v>
      </c>
      <c r="C71" s="14" t="s">
        <v>61</v>
      </c>
      <c r="D71" s="28">
        <f>D62</f>
        <v>1927.2999999999884</v>
      </c>
      <c r="E71" s="28"/>
      <c r="G71" s="14" t="s">
        <v>114</v>
      </c>
      <c r="H71" s="28">
        <v>650</v>
      </c>
    </row>
    <row r="72" spans="2:8" ht="43.5" thickBot="1" x14ac:dyDescent="0.3">
      <c r="G72" s="16" t="s">
        <v>62</v>
      </c>
      <c r="H72" s="88">
        <f>D71</f>
        <v>1927.2999999999884</v>
      </c>
    </row>
    <row r="73" spans="2:8" x14ac:dyDescent="0.25">
      <c r="B73" s="70" t="s">
        <v>234</v>
      </c>
      <c r="C73" s="69" t="s">
        <v>2</v>
      </c>
      <c r="D73" s="63" t="s">
        <v>215</v>
      </c>
    </row>
    <row r="74" spans="2:8" x14ac:dyDescent="0.25">
      <c r="B74" s="15">
        <v>2</v>
      </c>
      <c r="C74" s="14" t="s">
        <v>126</v>
      </c>
      <c r="D74" s="88">
        <v>0</v>
      </c>
    </row>
    <row r="75" spans="2:8" x14ac:dyDescent="0.25">
      <c r="C75" t="s">
        <v>235</v>
      </c>
      <c r="D75" s="7">
        <v>0</v>
      </c>
    </row>
  </sheetData>
  <sheetProtection formatCells="0" formatColumns="0" formatRows="0" selectLockedCells="1" sort="0"/>
  <mergeCells count="4">
    <mergeCell ref="B41:F41"/>
    <mergeCell ref="B46:C46"/>
    <mergeCell ref="B52:C52"/>
    <mergeCell ref="B54:C54"/>
  </mergeCells>
  <dataValidations disablePrompts="1" count="2">
    <dataValidation type="list" allowBlank="1" showInputMessage="1" showErrorMessage="1" sqref="G5:G38" xr:uid="{3B463732-E28E-423A-A453-67DFE78DBAA1}">
      <formula1>"Sí,No"</formula1>
    </dataValidation>
    <dataValidation type="list" allowBlank="1" showInputMessage="1" showErrorMessage="1" sqref="H5:H38" xr:uid="{A6B1BD1C-F599-4771-8B19-60FBA538813C}">
      <formula1>"Sí,No,No aplica"</formula1>
    </dataValidation>
  </dataValidations>
  <hyperlinks>
    <hyperlink ref="F2" location="MENU!B5" display="Ir al MENÚ" xr:uid="{57EEAE71-E9A7-4098-B94A-ED13A854A6DB}"/>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4D9ED-7770-46F0-8B6C-0D1137595083}">
  <sheetPr codeName="Hoja18"/>
  <dimension ref="A2:AB310"/>
  <sheetViews>
    <sheetView showGridLines="0" workbookViewId="0"/>
  </sheetViews>
  <sheetFormatPr baseColWidth="10" defaultRowHeight="15" x14ac:dyDescent="0.25"/>
  <cols>
    <col min="2" max="2" width="13.28515625" customWidth="1"/>
    <col min="3" max="3" width="34.140625" customWidth="1"/>
    <col min="4" max="4" width="26.140625" customWidth="1"/>
    <col min="5" max="5" width="16.85546875" customWidth="1"/>
    <col min="6" max="6" width="12.7109375" customWidth="1"/>
    <col min="7" max="7" width="13" customWidth="1"/>
    <col min="8" max="8" width="19.28515625" customWidth="1"/>
    <col min="9" max="9" width="14.5703125" customWidth="1"/>
    <col min="10" max="10" width="15.85546875" customWidth="1"/>
    <col min="11" max="11" width="14.7109375" customWidth="1"/>
    <col min="12" max="12" width="15.42578125" customWidth="1"/>
    <col min="14" max="14" width="12.42578125" customWidth="1"/>
    <col min="15" max="15" width="13.85546875" customWidth="1"/>
    <col min="16" max="16" width="15.85546875" customWidth="1"/>
    <col min="17" max="17" width="13.85546875" customWidth="1"/>
    <col min="20" max="20" width="14.42578125" customWidth="1"/>
    <col min="21" max="21" width="22.7109375" customWidth="1"/>
    <col min="22" max="22" width="15.42578125" customWidth="1"/>
    <col min="24" max="24" width="14.42578125" customWidth="1"/>
    <col min="25" max="25" width="17.7109375" customWidth="1"/>
    <col min="26" max="26" width="14" customWidth="1"/>
    <col min="27" max="27" width="13.7109375" customWidth="1"/>
    <col min="28" max="28" width="12.85546875" customWidth="1"/>
    <col min="29" max="29" width="21.7109375" bestFit="1" customWidth="1"/>
    <col min="30" max="30" width="15.28515625" bestFit="1" customWidth="1"/>
    <col min="31" max="31" width="5.7109375" bestFit="1" customWidth="1"/>
    <col min="32" max="32" width="8.140625" bestFit="1" customWidth="1"/>
    <col min="33" max="38" width="4.5703125" bestFit="1" customWidth="1"/>
    <col min="39" max="39" width="20.5703125" bestFit="1" customWidth="1"/>
    <col min="40" max="40" width="12.28515625" bestFit="1" customWidth="1"/>
    <col min="41" max="41" width="14.140625" bestFit="1" customWidth="1"/>
    <col min="42" max="42" width="11.140625" bestFit="1" customWidth="1"/>
    <col min="43" max="43" width="15.42578125" bestFit="1" customWidth="1"/>
    <col min="44" max="44" width="15.28515625" bestFit="1" customWidth="1"/>
    <col min="45" max="45" width="10.28515625" bestFit="1" customWidth="1"/>
    <col min="46" max="46" width="12" bestFit="1" customWidth="1"/>
    <col min="47" max="47" width="16.28515625" bestFit="1" customWidth="1"/>
    <col min="48" max="48" width="13.28515625" bestFit="1" customWidth="1"/>
    <col min="49" max="49" width="10.42578125" bestFit="1" customWidth="1"/>
    <col min="50" max="51" width="12.28515625" bestFit="1" customWidth="1"/>
    <col min="52" max="52" width="14.140625" bestFit="1" customWidth="1"/>
    <col min="53" max="54" width="15.42578125" bestFit="1" customWidth="1"/>
    <col min="55" max="55" width="12.5703125" bestFit="1" customWidth="1"/>
    <col min="56" max="57" width="12" bestFit="1" customWidth="1"/>
  </cols>
  <sheetData>
    <row r="2" spans="1:28" ht="43.5" customHeight="1" x14ac:dyDescent="0.25">
      <c r="B2" s="5" t="s">
        <v>421</v>
      </c>
    </row>
    <row r="4" spans="1:28" x14ac:dyDescent="0.25">
      <c r="A4" s="56"/>
    </row>
    <row r="5" spans="1:28" x14ac:dyDescent="0.25">
      <c r="C5" s="10" t="s">
        <v>422</v>
      </c>
      <c r="D5" s="29">
        <v>45658</v>
      </c>
    </row>
    <row r="6" spans="1:28" x14ac:dyDescent="0.25">
      <c r="C6" s="10" t="s">
        <v>423</v>
      </c>
      <c r="D6" s="29">
        <v>45961</v>
      </c>
      <c r="E6" s="179" t="str">
        <f>IF(D6&lt;&gt;"","La tarifa que se considera es "&amp;TEXT(D6,"mmmm") &amp; " año "&amp;YEAR(D6),"")</f>
        <v>La tarifa que se considera es octubre año 2025</v>
      </c>
      <c r="F6" s="180"/>
      <c r="G6" s="180"/>
      <c r="H6" s="181" t="s">
        <v>226</v>
      </c>
      <c r="I6" s="181"/>
      <c r="J6" s="181"/>
      <c r="K6" s="181"/>
      <c r="L6" s="181"/>
      <c r="M6" s="5"/>
      <c r="N6" s="5"/>
      <c r="O6" s="5"/>
      <c r="P6" s="5"/>
      <c r="Q6" s="5"/>
      <c r="R6" s="5"/>
      <c r="S6" s="5"/>
      <c r="T6" s="5"/>
      <c r="U6" s="5"/>
      <c r="V6" s="5"/>
    </row>
    <row r="7" spans="1:28" x14ac:dyDescent="0.25">
      <c r="F7" s="182" t="s">
        <v>424</v>
      </c>
      <c r="G7" s="182"/>
      <c r="H7" s="112">
        <v>6</v>
      </c>
      <c r="I7" s="112">
        <v>12</v>
      </c>
      <c r="J7" s="112">
        <v>13</v>
      </c>
      <c r="K7" s="112">
        <v>20</v>
      </c>
      <c r="L7" s="5"/>
      <c r="M7" s="5"/>
      <c r="N7" s="183" t="s">
        <v>425</v>
      </c>
      <c r="O7" s="183"/>
      <c r="P7" s="183"/>
      <c r="Q7" s="183"/>
      <c r="R7" s="183"/>
      <c r="S7" s="183"/>
      <c r="T7" s="184" t="s">
        <v>227</v>
      </c>
      <c r="U7" s="184"/>
      <c r="V7" s="184"/>
      <c r="W7" s="113" t="s">
        <v>426</v>
      </c>
      <c r="X7" s="185" t="s">
        <v>427</v>
      </c>
      <c r="Y7" s="185"/>
      <c r="Z7" s="185"/>
      <c r="AA7" s="178" t="s">
        <v>428</v>
      </c>
      <c r="AB7" s="178"/>
    </row>
    <row r="8" spans="1:28" ht="60" x14ac:dyDescent="0.25">
      <c r="B8" s="73" t="s">
        <v>429</v>
      </c>
      <c r="C8" s="73" t="s">
        <v>430</v>
      </c>
      <c r="D8" s="73" t="s">
        <v>431</v>
      </c>
      <c r="E8" s="115" t="s">
        <v>432</v>
      </c>
      <c r="F8" s="73" t="s">
        <v>3</v>
      </c>
      <c r="G8" s="73" t="s">
        <v>4</v>
      </c>
      <c r="H8" s="114" t="s">
        <v>117</v>
      </c>
      <c r="I8" s="114" t="s">
        <v>6</v>
      </c>
      <c r="J8" s="114" t="s">
        <v>433</v>
      </c>
      <c r="K8" s="114" t="s">
        <v>8</v>
      </c>
      <c r="L8" s="114" t="s">
        <v>434</v>
      </c>
      <c r="M8" s="133" t="s">
        <v>435</v>
      </c>
      <c r="N8" s="42" t="s">
        <v>187</v>
      </c>
      <c r="O8" s="42" t="s">
        <v>377</v>
      </c>
      <c r="P8" s="42" t="s">
        <v>378</v>
      </c>
      <c r="Q8" s="42" t="s">
        <v>188</v>
      </c>
      <c r="R8" s="42" t="s">
        <v>189</v>
      </c>
      <c r="S8" s="42" t="s">
        <v>190</v>
      </c>
      <c r="T8" s="115" t="s">
        <v>235</v>
      </c>
      <c r="U8" s="115" t="s">
        <v>436</v>
      </c>
      <c r="V8" s="115" t="s">
        <v>437</v>
      </c>
      <c r="W8" s="42" t="s">
        <v>438</v>
      </c>
      <c r="X8" s="115" t="s">
        <v>439</v>
      </c>
      <c r="Y8" s="115" t="s">
        <v>440</v>
      </c>
      <c r="Z8" s="42" t="s">
        <v>441</v>
      </c>
      <c r="AA8" s="116" t="s">
        <v>442</v>
      </c>
      <c r="AB8" s="62" t="s">
        <v>443</v>
      </c>
    </row>
    <row r="9" spans="1:28" x14ac:dyDescent="0.25">
      <c r="B9" s="1">
        <v>1</v>
      </c>
      <c r="C9" s="1" t="s">
        <v>478</v>
      </c>
      <c r="D9" s="1"/>
      <c r="E9" s="1" t="s">
        <v>479</v>
      </c>
      <c r="F9" s="30">
        <v>200000</v>
      </c>
      <c r="G9" s="30">
        <v>10000</v>
      </c>
      <c r="H9" s="30"/>
      <c r="I9" s="30"/>
      <c r="J9" s="30"/>
      <c r="K9" s="30">
        <v>2500</v>
      </c>
      <c r="L9" s="30">
        <v>1500</v>
      </c>
      <c r="M9" s="30">
        <f>IFERROR(IF((F9-SUM(H9:L9))&gt;0,F9-SUM(H9:L9),""),"")</f>
        <v>196000</v>
      </c>
      <c r="N9" s="30">
        <f ca="1">IFERROR(IF(E9="Si",VLOOKUP(M9,INDIRECT("T"&amp;TEXT($D$6,"MMMM")),1),""),"")</f>
        <v>154877.10999999999</v>
      </c>
      <c r="O9" s="30">
        <f ca="1">IFERROR(M9-N9,"")</f>
        <v>41122.890000000014</v>
      </c>
      <c r="P9" s="30">
        <f ca="1">IFERROR(IF(E9="Si",VLOOKUP(M9,INDIRECT("T"&amp;TEXT($D$6,"MMMM")),4),""),"")</f>
        <v>21.36</v>
      </c>
      <c r="Q9" s="30">
        <f ca="1">IFERROR(ROUND(O9*P9%,2),"")</f>
        <v>8783.85</v>
      </c>
      <c r="R9" s="30">
        <f ca="1">IFERROR(IF(E9="Si",VLOOKUP(M9,INDIRECT("T"&amp;TEXT($D$6,"MMMM")),3),""),"")</f>
        <v>16401.8</v>
      </c>
      <c r="S9" s="30">
        <f ca="1">IFERROR(Q9+R9,"")</f>
        <v>25185.65</v>
      </c>
      <c r="T9" s="30">
        <v>1250</v>
      </c>
      <c r="U9" s="30"/>
      <c r="V9" s="30">
        <f>T9-U9</f>
        <v>1250</v>
      </c>
      <c r="W9" s="30">
        <f ca="1">IFERROR(IF(S9&gt;=V9,S9-V9,0),"")</f>
        <v>23935.65</v>
      </c>
      <c r="X9" s="30">
        <v>23000</v>
      </c>
      <c r="Y9" s="30">
        <v>250</v>
      </c>
      <c r="Z9" s="30">
        <f>IFERROR(IF(X9&lt;&gt;"",X9-Y9,""),"")</f>
        <v>22750</v>
      </c>
      <c r="AA9" s="30">
        <f ca="1">IFERROR(IF(W9&gt;=Z9,W9-Z9,""),"")</f>
        <v>1185.6500000000015</v>
      </c>
      <c r="AB9" s="30" t="str">
        <f ca="1">IFERROR(IF(Z9&gt;W9,Z9-W9,""),"")</f>
        <v/>
      </c>
    </row>
    <row r="10" spans="1:28" x14ac:dyDescent="0.25">
      <c r="A10" s="26" t="str">
        <f>IFERROR(IF(#REF!&lt;&gt;"",#REF!-#REF!,""),"")</f>
        <v/>
      </c>
      <c r="F10" s="26"/>
      <c r="G10" s="26"/>
      <c r="H10" s="26"/>
      <c r="I10" s="26"/>
      <c r="J10" s="26"/>
      <c r="K10" s="26"/>
      <c r="L10" s="26"/>
      <c r="M10" s="26"/>
      <c r="N10" s="26"/>
      <c r="O10" s="26"/>
      <c r="P10" s="26"/>
      <c r="Q10" s="26"/>
      <c r="R10" s="26"/>
      <c r="S10" s="26"/>
      <c r="T10" s="26"/>
      <c r="U10" s="26"/>
      <c r="V10" s="26"/>
      <c r="W10" s="26"/>
      <c r="X10" s="26"/>
      <c r="Y10" s="26"/>
      <c r="Z10" s="26"/>
      <c r="AA10" s="26"/>
      <c r="AB10" s="26"/>
    </row>
    <row r="11" spans="1:28" x14ac:dyDescent="0.25">
      <c r="F11" s="26"/>
      <c r="G11" s="26"/>
      <c r="H11" s="26"/>
      <c r="I11" s="26"/>
      <c r="J11" s="26"/>
      <c r="K11" s="26"/>
      <c r="L11" s="26"/>
      <c r="M11" s="26"/>
      <c r="N11" s="26"/>
      <c r="O11" s="26"/>
      <c r="P11" s="26"/>
      <c r="Q11" s="26"/>
      <c r="R11" s="26"/>
      <c r="S11" s="26"/>
      <c r="T11" s="26"/>
      <c r="U11" s="26"/>
      <c r="V11" s="26"/>
      <c r="W11" s="26"/>
      <c r="X11" s="26"/>
      <c r="Y11" s="26"/>
      <c r="Z11" s="26"/>
      <c r="AA11" s="26"/>
      <c r="AB11" s="26"/>
    </row>
    <row r="12" spans="1:28" x14ac:dyDescent="0.25">
      <c r="F12" s="26"/>
      <c r="G12" s="26"/>
      <c r="H12" s="26"/>
      <c r="I12" s="26"/>
      <c r="J12" s="26"/>
      <c r="K12" s="26"/>
      <c r="L12" s="26"/>
      <c r="M12" s="26"/>
      <c r="N12" s="26"/>
      <c r="O12" s="26"/>
      <c r="P12" s="26"/>
      <c r="Q12" s="26"/>
      <c r="R12" s="26"/>
      <c r="S12" s="26"/>
      <c r="T12" s="26"/>
      <c r="U12" s="26"/>
      <c r="V12" s="26"/>
      <c r="W12" s="26"/>
      <c r="X12" s="26"/>
      <c r="Y12" s="26"/>
      <c r="Z12" s="26"/>
      <c r="AA12" s="26"/>
      <c r="AB12" s="26"/>
    </row>
    <row r="13" spans="1:28" x14ac:dyDescent="0.25">
      <c r="F13" s="26"/>
      <c r="G13" s="26"/>
      <c r="H13" s="26"/>
      <c r="I13" s="26"/>
      <c r="J13" s="26"/>
      <c r="K13" s="26"/>
      <c r="L13" s="26"/>
      <c r="M13" s="26"/>
      <c r="N13" s="26"/>
      <c r="O13" s="26"/>
      <c r="P13" s="26"/>
      <c r="Q13" s="26"/>
      <c r="R13" s="26"/>
      <c r="S13" s="26"/>
      <c r="T13" s="26"/>
      <c r="U13" s="26"/>
      <c r="V13" s="26"/>
      <c r="W13" s="26"/>
      <c r="X13" s="26"/>
      <c r="Y13" s="26"/>
      <c r="Z13" s="26"/>
      <c r="AA13" s="26"/>
      <c r="AB13" s="26"/>
    </row>
    <row r="14" spans="1:28" x14ac:dyDescent="0.25">
      <c r="F14" s="26"/>
      <c r="G14" s="26"/>
      <c r="H14" s="26"/>
      <c r="I14" s="26"/>
      <c r="J14" s="26"/>
      <c r="K14" s="26"/>
      <c r="L14" s="26"/>
      <c r="M14" s="26"/>
      <c r="N14" s="26"/>
      <c r="O14" s="26"/>
      <c r="P14" s="26"/>
      <c r="Q14" s="26"/>
      <c r="R14" s="26"/>
      <c r="S14" s="26"/>
      <c r="T14" s="26"/>
      <c r="U14" s="26"/>
      <c r="V14" s="26"/>
      <c r="W14" s="26"/>
      <c r="X14" s="26"/>
      <c r="Y14" s="26"/>
      <c r="Z14" s="26"/>
      <c r="AA14" s="26"/>
      <c r="AB14" s="26"/>
    </row>
    <row r="15" spans="1:28" x14ac:dyDescent="0.25">
      <c r="F15" s="26"/>
      <c r="G15" s="26"/>
      <c r="H15" s="26"/>
      <c r="I15" s="26"/>
      <c r="J15" s="26"/>
      <c r="K15" s="26"/>
      <c r="L15" s="26"/>
      <c r="M15" s="26"/>
      <c r="N15" s="26"/>
      <c r="O15" s="26"/>
      <c r="P15" s="26"/>
      <c r="Q15" s="26"/>
      <c r="R15" s="26"/>
      <c r="S15" s="26"/>
      <c r="T15" s="26"/>
      <c r="U15" s="26"/>
      <c r="V15" s="26"/>
      <c r="W15" s="26"/>
      <c r="X15" s="26"/>
      <c r="Y15" s="26"/>
      <c r="Z15" s="26"/>
      <c r="AA15" s="26"/>
      <c r="AB15" s="26"/>
    </row>
    <row r="16" spans="1:28" x14ac:dyDescent="0.25">
      <c r="F16" s="26"/>
      <c r="G16" s="26"/>
      <c r="H16" s="26"/>
      <c r="I16" s="26"/>
      <c r="J16" s="26"/>
      <c r="K16" s="26"/>
      <c r="L16" s="26"/>
      <c r="M16" s="26"/>
      <c r="N16" s="26"/>
      <c r="O16" s="26"/>
      <c r="P16" s="26"/>
      <c r="Q16" s="26"/>
      <c r="R16" s="26"/>
      <c r="S16" s="26"/>
      <c r="T16" s="26"/>
      <c r="U16" s="26"/>
      <c r="V16" s="26"/>
      <c r="W16" s="26"/>
      <c r="X16" s="26"/>
      <c r="Y16" s="26"/>
      <c r="Z16" s="26"/>
      <c r="AA16" s="26"/>
      <c r="AB16" s="26"/>
    </row>
    <row r="17" spans="6:28" x14ac:dyDescent="0.25">
      <c r="F17" s="26"/>
      <c r="G17" s="26"/>
      <c r="H17" s="26"/>
      <c r="I17" s="26"/>
      <c r="J17" s="26"/>
      <c r="K17" s="26"/>
      <c r="L17" s="26"/>
      <c r="M17" s="26"/>
      <c r="N17" s="26"/>
      <c r="O17" s="26"/>
      <c r="P17" s="26"/>
      <c r="Q17" s="26"/>
      <c r="R17" s="26"/>
      <c r="S17" s="26"/>
      <c r="T17" s="26"/>
      <c r="U17" s="26"/>
      <c r="V17" s="26"/>
      <c r="W17" s="26"/>
      <c r="X17" s="26"/>
      <c r="Y17" s="26"/>
      <c r="Z17" s="26"/>
      <c r="AA17" s="26"/>
      <c r="AB17" s="26"/>
    </row>
    <row r="18" spans="6:28" x14ac:dyDescent="0.25">
      <c r="F18" s="26"/>
      <c r="G18" s="26"/>
      <c r="H18" s="26"/>
      <c r="I18" s="26"/>
      <c r="J18" s="26"/>
      <c r="K18" s="26"/>
      <c r="L18" s="26"/>
      <c r="M18" s="26"/>
      <c r="N18" s="26"/>
      <c r="O18" s="26"/>
      <c r="P18" s="26"/>
      <c r="Q18" s="26"/>
      <c r="R18" s="26"/>
      <c r="S18" s="26"/>
      <c r="T18" s="26"/>
      <c r="U18" s="26"/>
      <c r="V18" s="26"/>
      <c r="W18" s="26"/>
      <c r="X18" s="26"/>
      <c r="Y18" s="26"/>
      <c r="Z18" s="26"/>
      <c r="AA18" s="26"/>
      <c r="AB18" s="26"/>
    </row>
    <row r="19" spans="6:28" x14ac:dyDescent="0.25">
      <c r="F19" s="26"/>
      <c r="G19" s="26"/>
      <c r="H19" s="26"/>
      <c r="I19" s="26"/>
      <c r="J19" s="26"/>
      <c r="K19" s="26"/>
      <c r="L19" s="26"/>
      <c r="M19" s="26"/>
      <c r="N19" s="26"/>
      <c r="O19" s="26"/>
      <c r="P19" s="26"/>
      <c r="Q19" s="26"/>
      <c r="R19" s="26"/>
      <c r="S19" s="26"/>
      <c r="T19" s="26"/>
      <c r="U19" s="26"/>
      <c r="V19" s="26"/>
      <c r="W19" s="26"/>
      <c r="X19" s="26"/>
      <c r="Y19" s="26"/>
      <c r="Z19" s="26"/>
      <c r="AA19" s="26"/>
      <c r="AB19" s="26"/>
    </row>
    <row r="20" spans="6:28" x14ac:dyDescent="0.25">
      <c r="F20" s="26"/>
      <c r="G20" s="26"/>
      <c r="H20" s="26"/>
      <c r="I20" s="26"/>
      <c r="J20" s="26"/>
      <c r="K20" s="26"/>
      <c r="L20" s="26"/>
      <c r="M20" s="26"/>
      <c r="N20" s="26"/>
      <c r="O20" s="26"/>
      <c r="P20" s="26"/>
      <c r="Q20" s="26"/>
      <c r="R20" s="26"/>
      <c r="S20" s="26"/>
      <c r="T20" s="26"/>
      <c r="U20" s="26"/>
      <c r="V20" s="26"/>
      <c r="W20" s="26"/>
      <c r="X20" s="26"/>
      <c r="Y20" s="26"/>
      <c r="Z20" s="26"/>
      <c r="AA20" s="26"/>
      <c r="AB20" s="26"/>
    </row>
    <row r="21" spans="6:28" x14ac:dyDescent="0.25">
      <c r="F21" s="26"/>
      <c r="G21" s="26"/>
      <c r="H21" s="26"/>
      <c r="I21" s="26"/>
      <c r="J21" s="26"/>
      <c r="K21" s="26"/>
      <c r="L21" s="26"/>
      <c r="M21" s="26"/>
      <c r="N21" s="26"/>
      <c r="O21" s="26"/>
      <c r="P21" s="26"/>
      <c r="Q21" s="26"/>
      <c r="R21" s="26"/>
      <c r="S21" s="26"/>
      <c r="T21" s="26"/>
      <c r="U21" s="26"/>
      <c r="V21" s="26"/>
      <c r="W21" s="26"/>
      <c r="X21" s="26"/>
      <c r="Y21" s="26"/>
      <c r="Z21" s="26"/>
      <c r="AA21" s="26"/>
      <c r="AB21" s="26"/>
    </row>
    <row r="22" spans="6:28" x14ac:dyDescent="0.25">
      <c r="F22" s="26"/>
      <c r="G22" s="26"/>
      <c r="H22" s="26"/>
      <c r="I22" s="26"/>
      <c r="J22" s="26"/>
      <c r="K22" s="26"/>
      <c r="L22" s="26"/>
      <c r="M22" s="26"/>
      <c r="N22" s="26"/>
      <c r="O22" s="26"/>
      <c r="P22" s="26"/>
      <c r="Q22" s="26"/>
      <c r="R22" s="26"/>
      <c r="S22" s="26"/>
      <c r="T22" s="26"/>
      <c r="U22" s="26"/>
      <c r="V22" s="26"/>
      <c r="W22" s="26"/>
      <c r="X22" s="26"/>
      <c r="Y22" s="26"/>
      <c r="Z22" s="26"/>
      <c r="AA22" s="26"/>
      <c r="AB22" s="26"/>
    </row>
    <row r="23" spans="6:28" x14ac:dyDescent="0.25">
      <c r="F23" s="26"/>
      <c r="G23" s="26"/>
      <c r="H23" s="26"/>
      <c r="I23" s="26"/>
      <c r="J23" s="26"/>
      <c r="K23" s="26"/>
      <c r="L23" s="26"/>
      <c r="M23" s="26"/>
      <c r="T23" s="26"/>
      <c r="U23" s="26"/>
      <c r="V23" s="26"/>
      <c r="W23" s="26"/>
      <c r="X23" s="26"/>
      <c r="Y23" s="26"/>
      <c r="Z23" s="26"/>
    </row>
    <row r="24" spans="6:28" x14ac:dyDescent="0.25">
      <c r="F24" s="26"/>
      <c r="G24" s="26"/>
      <c r="H24" s="26"/>
      <c r="I24" s="26"/>
      <c r="J24" s="26"/>
      <c r="K24" s="26"/>
      <c r="L24" s="26"/>
      <c r="M24" s="26"/>
      <c r="T24" s="26"/>
      <c r="U24" s="26"/>
      <c r="V24" s="26"/>
      <c r="W24" s="26"/>
      <c r="X24" s="26"/>
      <c r="Y24" s="26"/>
      <c r="Z24" s="26"/>
    </row>
    <row r="25" spans="6:28" x14ac:dyDescent="0.25">
      <c r="F25" s="26"/>
      <c r="G25" s="26"/>
      <c r="H25" s="26"/>
      <c r="I25" s="26"/>
      <c r="J25" s="26"/>
      <c r="K25" s="26"/>
      <c r="L25" s="26"/>
      <c r="M25" s="26"/>
      <c r="T25" s="26"/>
      <c r="U25" s="26"/>
      <c r="V25" s="26"/>
      <c r="W25" s="26"/>
      <c r="X25" s="26"/>
      <c r="Y25" s="26"/>
      <c r="Z25" s="26"/>
    </row>
    <row r="26" spans="6:28" x14ac:dyDescent="0.25">
      <c r="F26" s="26"/>
      <c r="G26" s="26"/>
      <c r="H26" s="26"/>
      <c r="I26" s="26"/>
      <c r="J26" s="26"/>
      <c r="K26" s="26"/>
      <c r="L26" s="26"/>
      <c r="M26" s="26"/>
      <c r="T26" s="26"/>
      <c r="U26" s="26"/>
      <c r="V26" s="26"/>
      <c r="W26" s="26"/>
      <c r="X26" s="26"/>
      <c r="Y26" s="26"/>
      <c r="Z26" s="26"/>
    </row>
    <row r="27" spans="6:28" x14ac:dyDescent="0.25">
      <c r="F27" s="26"/>
      <c r="G27" s="26"/>
      <c r="H27" s="26"/>
      <c r="I27" s="26"/>
      <c r="J27" s="26"/>
      <c r="K27" s="26"/>
      <c r="L27" s="26"/>
      <c r="M27" s="26"/>
      <c r="T27" s="26"/>
      <c r="U27" s="26"/>
      <c r="V27" s="26"/>
      <c r="W27" s="26"/>
      <c r="X27" s="26"/>
      <c r="Y27" s="26"/>
      <c r="Z27" s="26"/>
    </row>
    <row r="28" spans="6:28" x14ac:dyDescent="0.25">
      <c r="F28" s="26"/>
      <c r="G28" s="26"/>
      <c r="H28" s="26"/>
      <c r="I28" s="26"/>
      <c r="J28" s="26"/>
      <c r="K28" s="26"/>
      <c r="L28" s="26"/>
      <c r="M28" s="26"/>
      <c r="T28" s="26"/>
      <c r="U28" s="26"/>
      <c r="V28" s="26"/>
      <c r="W28" s="26"/>
      <c r="X28" s="26"/>
      <c r="Y28" s="26"/>
      <c r="Z28" s="26"/>
    </row>
    <row r="29" spans="6:28" x14ac:dyDescent="0.25">
      <c r="F29" s="26"/>
      <c r="G29" s="26"/>
      <c r="H29" s="26"/>
      <c r="I29" s="26"/>
      <c r="J29" s="26"/>
      <c r="K29" s="26"/>
      <c r="L29" s="26"/>
      <c r="M29" s="26"/>
      <c r="T29" s="26"/>
      <c r="U29" s="26"/>
      <c r="V29" s="26"/>
      <c r="W29" s="26"/>
      <c r="X29" s="26"/>
      <c r="Y29" s="26"/>
      <c r="Z29" s="26"/>
    </row>
    <row r="30" spans="6:28" x14ac:dyDescent="0.25">
      <c r="F30" s="26"/>
      <c r="G30" s="26"/>
      <c r="H30" s="26"/>
      <c r="I30" s="26"/>
      <c r="J30" s="26"/>
      <c r="K30" s="26"/>
      <c r="L30" s="26"/>
      <c r="M30" s="26"/>
      <c r="T30" s="26"/>
      <c r="U30" s="26"/>
      <c r="V30" s="26"/>
      <c r="W30" s="26"/>
      <c r="X30" s="26"/>
      <c r="Y30" s="26"/>
      <c r="Z30" s="26"/>
    </row>
    <row r="31" spans="6:28" x14ac:dyDescent="0.25">
      <c r="F31" s="26"/>
      <c r="G31" s="26"/>
      <c r="H31" s="26"/>
      <c r="I31" s="26"/>
      <c r="J31" s="26"/>
      <c r="K31" s="26"/>
      <c r="L31" s="26"/>
      <c r="M31" s="26"/>
      <c r="T31" s="26"/>
      <c r="U31" s="26"/>
      <c r="V31" s="26"/>
      <c r="W31" s="26"/>
      <c r="X31" s="26"/>
      <c r="Y31" s="26"/>
      <c r="Z31" s="26"/>
    </row>
    <row r="32" spans="6:28" x14ac:dyDescent="0.25">
      <c r="F32" s="26"/>
      <c r="G32" s="26"/>
      <c r="H32" s="26"/>
      <c r="I32" s="26"/>
      <c r="J32" s="26"/>
      <c r="K32" s="26"/>
      <c r="L32" s="26"/>
      <c r="M32" s="26"/>
      <c r="T32" s="26"/>
      <c r="U32" s="26"/>
      <c r="V32" s="26"/>
      <c r="W32" s="26"/>
      <c r="X32" s="26"/>
      <c r="Y32" s="26"/>
      <c r="Z32" s="26"/>
    </row>
    <row r="33" spans="6:26" x14ac:dyDescent="0.25">
      <c r="F33" s="26"/>
      <c r="G33" s="26"/>
      <c r="H33" s="26"/>
      <c r="I33" s="26"/>
      <c r="J33" s="26"/>
      <c r="K33" s="26"/>
      <c r="L33" s="26"/>
      <c r="M33" s="26"/>
      <c r="T33" s="26"/>
      <c r="U33" s="26"/>
      <c r="V33" s="26"/>
      <c r="W33" s="26"/>
      <c r="X33" s="26"/>
      <c r="Y33" s="26"/>
      <c r="Z33" s="26"/>
    </row>
    <row r="34" spans="6:26" x14ac:dyDescent="0.25">
      <c r="F34" s="26"/>
      <c r="G34" s="26"/>
      <c r="H34" s="26"/>
      <c r="I34" s="26"/>
      <c r="J34" s="26"/>
      <c r="K34" s="26"/>
      <c r="L34" s="26"/>
      <c r="M34" s="26"/>
      <c r="T34" s="26"/>
      <c r="U34" s="26"/>
      <c r="V34" s="26"/>
      <c r="W34" s="26"/>
      <c r="X34" s="26"/>
      <c r="Y34" s="26"/>
      <c r="Z34" s="26"/>
    </row>
    <row r="35" spans="6:26" x14ac:dyDescent="0.25">
      <c r="F35" s="26"/>
      <c r="G35" s="26"/>
      <c r="H35" s="26"/>
      <c r="I35" s="26"/>
      <c r="J35" s="26"/>
      <c r="K35" s="26"/>
      <c r="L35" s="26"/>
      <c r="M35" s="26"/>
      <c r="T35" s="26"/>
      <c r="U35" s="26"/>
      <c r="V35" s="26"/>
      <c r="W35" s="26"/>
      <c r="X35" s="26"/>
      <c r="Y35" s="26"/>
      <c r="Z35" s="26"/>
    </row>
    <row r="36" spans="6:26" x14ac:dyDescent="0.25">
      <c r="F36" s="26"/>
      <c r="G36" s="26"/>
      <c r="H36" s="26"/>
      <c r="I36" s="26"/>
      <c r="J36" s="26"/>
      <c r="K36" s="26"/>
      <c r="L36" s="26"/>
      <c r="M36" s="26"/>
      <c r="T36" s="26"/>
      <c r="U36" s="26"/>
      <c r="V36" s="26"/>
      <c r="W36" s="26"/>
      <c r="X36" s="26"/>
      <c r="Y36" s="26"/>
      <c r="Z36" s="26"/>
    </row>
    <row r="37" spans="6:26" x14ac:dyDescent="0.25">
      <c r="F37" s="26"/>
      <c r="G37" s="26"/>
      <c r="H37" s="26"/>
      <c r="I37" s="26"/>
      <c r="J37" s="26"/>
      <c r="K37" s="26"/>
      <c r="L37" s="26"/>
      <c r="M37" s="26"/>
      <c r="T37" s="26"/>
      <c r="U37" s="26"/>
      <c r="V37" s="26"/>
      <c r="W37" s="26"/>
      <c r="X37" s="26"/>
      <c r="Y37" s="26"/>
      <c r="Z37" s="26"/>
    </row>
    <row r="38" spans="6:26" x14ac:dyDescent="0.25">
      <c r="F38" s="26"/>
      <c r="G38" s="26"/>
      <c r="H38" s="26"/>
      <c r="I38" s="26"/>
      <c r="J38" s="26"/>
      <c r="K38" s="26"/>
      <c r="L38" s="26"/>
      <c r="M38" s="26"/>
      <c r="T38" s="26"/>
      <c r="U38" s="26"/>
      <c r="V38" s="26"/>
      <c r="W38" s="26"/>
      <c r="X38" s="26"/>
      <c r="Y38" s="26"/>
      <c r="Z38" s="26"/>
    </row>
    <row r="39" spans="6:26" x14ac:dyDescent="0.25">
      <c r="F39" s="26"/>
      <c r="G39" s="26"/>
      <c r="H39" s="26"/>
      <c r="I39" s="26"/>
      <c r="J39" s="26"/>
      <c r="K39" s="26"/>
      <c r="L39" s="26"/>
      <c r="M39" s="26"/>
      <c r="T39" s="26"/>
      <c r="U39" s="26"/>
      <c r="V39" s="26"/>
      <c r="W39" s="26"/>
      <c r="X39" s="26"/>
      <c r="Y39" s="26"/>
      <c r="Z39" s="26"/>
    </row>
    <row r="40" spans="6:26" x14ac:dyDescent="0.25">
      <c r="F40" s="26"/>
      <c r="G40" s="26"/>
      <c r="H40" s="26"/>
      <c r="I40" s="26"/>
      <c r="J40" s="26"/>
      <c r="K40" s="26"/>
      <c r="L40" s="26"/>
      <c r="M40" s="26"/>
      <c r="T40" s="26"/>
      <c r="U40" s="26"/>
      <c r="V40" s="26"/>
      <c r="W40" s="26"/>
      <c r="X40" s="26"/>
      <c r="Y40" s="26"/>
      <c r="Z40" s="26"/>
    </row>
    <row r="41" spans="6:26" x14ac:dyDescent="0.25">
      <c r="F41" s="26"/>
      <c r="G41" s="26"/>
      <c r="H41" s="26"/>
      <c r="I41" s="26"/>
      <c r="J41" s="26"/>
      <c r="K41" s="26"/>
      <c r="L41" s="26"/>
      <c r="M41" s="26"/>
      <c r="T41" s="26"/>
      <c r="U41" s="26"/>
      <c r="V41" s="26"/>
      <c r="W41" s="26"/>
      <c r="X41" s="26"/>
      <c r="Y41" s="26"/>
      <c r="Z41" s="26"/>
    </row>
    <row r="42" spans="6:26" x14ac:dyDescent="0.25">
      <c r="F42" s="26"/>
      <c r="G42" s="26"/>
      <c r="H42" s="26"/>
      <c r="I42" s="26"/>
      <c r="J42" s="26"/>
      <c r="K42" s="26"/>
      <c r="L42" s="26"/>
      <c r="M42" s="26"/>
      <c r="T42" s="26"/>
      <c r="U42" s="26"/>
      <c r="V42" s="26"/>
      <c r="W42" s="26"/>
      <c r="X42" s="26"/>
      <c r="Y42" s="26"/>
      <c r="Z42" s="26"/>
    </row>
    <row r="43" spans="6:26" x14ac:dyDescent="0.25">
      <c r="F43" s="26"/>
      <c r="G43" s="26"/>
      <c r="H43" s="26"/>
      <c r="I43" s="26"/>
      <c r="J43" s="26"/>
      <c r="K43" s="26"/>
      <c r="L43" s="26"/>
      <c r="M43" s="26"/>
      <c r="T43" s="26"/>
      <c r="U43" s="26"/>
      <c r="V43" s="26"/>
      <c r="W43" s="26"/>
      <c r="X43" s="26"/>
      <c r="Y43" s="26"/>
      <c r="Z43" s="26"/>
    </row>
    <row r="44" spans="6:26" x14ac:dyDescent="0.25">
      <c r="F44" s="26"/>
      <c r="G44" s="26"/>
      <c r="H44" s="26"/>
      <c r="I44" s="26"/>
      <c r="J44" s="26"/>
      <c r="K44" s="26"/>
      <c r="L44" s="26"/>
      <c r="M44" s="26"/>
      <c r="T44" s="26"/>
      <c r="U44" s="26"/>
      <c r="V44" s="26"/>
      <c r="W44" s="26"/>
      <c r="X44" s="26"/>
      <c r="Y44" s="26"/>
      <c r="Z44" s="26"/>
    </row>
    <row r="45" spans="6:26" x14ac:dyDescent="0.25">
      <c r="F45" s="26"/>
      <c r="G45" s="26"/>
      <c r="H45" s="26"/>
      <c r="I45" s="26"/>
      <c r="J45" s="26"/>
      <c r="K45" s="26"/>
      <c r="L45" s="26"/>
      <c r="M45" s="26"/>
      <c r="T45" s="26"/>
      <c r="U45" s="26"/>
      <c r="V45" s="26"/>
      <c r="W45" s="26"/>
      <c r="X45" s="26"/>
      <c r="Y45" s="26"/>
      <c r="Z45" s="26"/>
    </row>
    <row r="46" spans="6:26" x14ac:dyDescent="0.25">
      <c r="F46" s="26"/>
      <c r="G46" s="26"/>
      <c r="H46" s="26"/>
      <c r="I46" s="26"/>
      <c r="J46" s="26"/>
      <c r="K46" s="26"/>
      <c r="L46" s="26"/>
      <c r="M46" s="26"/>
      <c r="T46" s="26"/>
      <c r="U46" s="26"/>
      <c r="V46" s="26"/>
      <c r="W46" s="26"/>
      <c r="X46" s="26"/>
      <c r="Y46" s="26"/>
      <c r="Z46" s="26"/>
    </row>
    <row r="47" spans="6:26" x14ac:dyDescent="0.25">
      <c r="F47" s="26"/>
      <c r="G47" s="26"/>
      <c r="H47" s="26"/>
      <c r="I47" s="26"/>
      <c r="J47" s="26"/>
      <c r="K47" s="26"/>
      <c r="L47" s="26"/>
      <c r="M47" s="26"/>
      <c r="T47" s="26"/>
      <c r="U47" s="26"/>
      <c r="V47" s="26"/>
      <c r="W47" s="26"/>
      <c r="X47" s="26"/>
      <c r="Y47" s="26"/>
      <c r="Z47" s="26"/>
    </row>
    <row r="48" spans="6:26" x14ac:dyDescent="0.25">
      <c r="F48" s="26"/>
      <c r="G48" s="26"/>
      <c r="H48" s="26"/>
      <c r="I48" s="26"/>
      <c r="J48" s="26"/>
      <c r="K48" s="26"/>
      <c r="L48" s="26"/>
      <c r="M48" s="26"/>
      <c r="T48" s="26"/>
      <c r="U48" s="26"/>
      <c r="V48" s="26"/>
      <c r="W48" s="26"/>
      <c r="X48" s="26"/>
      <c r="Y48" s="26"/>
      <c r="Z48" s="26"/>
    </row>
    <row r="49" spans="6:26" x14ac:dyDescent="0.25">
      <c r="F49" s="26"/>
      <c r="G49" s="26"/>
      <c r="H49" s="26"/>
      <c r="I49" s="26"/>
      <c r="J49" s="26"/>
      <c r="K49" s="26"/>
      <c r="L49" s="26"/>
      <c r="M49" s="26"/>
      <c r="T49" s="26"/>
      <c r="U49" s="26"/>
      <c r="V49" s="26"/>
      <c r="W49" s="26"/>
      <c r="X49" s="26"/>
      <c r="Y49" s="26"/>
      <c r="Z49" s="26"/>
    </row>
    <row r="50" spans="6:26" x14ac:dyDescent="0.25">
      <c r="F50" s="26"/>
      <c r="G50" s="26"/>
      <c r="H50" s="26"/>
      <c r="I50" s="26"/>
      <c r="J50" s="26"/>
      <c r="K50" s="26"/>
      <c r="L50" s="26"/>
      <c r="M50" s="26"/>
      <c r="T50" s="26"/>
      <c r="U50" s="26"/>
      <c r="V50" s="26"/>
      <c r="W50" s="26"/>
      <c r="X50" s="26"/>
      <c r="Y50" s="26"/>
      <c r="Z50" s="26"/>
    </row>
    <row r="51" spans="6:26" x14ac:dyDescent="0.25">
      <c r="F51" s="26"/>
      <c r="G51" s="26"/>
      <c r="H51" s="26"/>
      <c r="I51" s="26"/>
      <c r="J51" s="26"/>
      <c r="K51" s="26"/>
      <c r="L51" s="26"/>
      <c r="M51" s="26"/>
      <c r="T51" s="26"/>
      <c r="U51" s="26"/>
      <c r="V51" s="26"/>
      <c r="W51" s="26"/>
      <c r="X51" s="26"/>
      <c r="Y51" s="26"/>
      <c r="Z51" s="26"/>
    </row>
    <row r="52" spans="6:26" x14ac:dyDescent="0.25">
      <c r="F52" s="26"/>
      <c r="G52" s="26"/>
      <c r="H52" s="26"/>
      <c r="I52" s="26"/>
      <c r="J52" s="26"/>
      <c r="K52" s="26"/>
      <c r="L52" s="26"/>
      <c r="M52" s="26"/>
      <c r="T52" s="26"/>
      <c r="U52" s="26"/>
      <c r="V52" s="26"/>
      <c r="W52" s="26"/>
      <c r="X52" s="26"/>
      <c r="Y52" s="26"/>
      <c r="Z52" s="26"/>
    </row>
    <row r="53" spans="6:26" x14ac:dyDescent="0.25">
      <c r="F53" s="26"/>
      <c r="G53" s="26"/>
      <c r="H53" s="26"/>
      <c r="I53" s="26"/>
      <c r="J53" s="26"/>
      <c r="K53" s="26"/>
      <c r="L53" s="26"/>
      <c r="M53" s="26"/>
      <c r="T53" s="26"/>
      <c r="U53" s="26"/>
      <c r="V53" s="26"/>
      <c r="W53" s="26"/>
      <c r="X53" s="26"/>
      <c r="Y53" s="26"/>
      <c r="Z53" s="26"/>
    </row>
    <row r="54" spans="6:26" x14ac:dyDescent="0.25">
      <c r="F54" s="26"/>
      <c r="G54" s="26"/>
      <c r="H54" s="26"/>
      <c r="I54" s="26"/>
      <c r="J54" s="26"/>
      <c r="K54" s="26"/>
      <c r="L54" s="26"/>
      <c r="M54" s="26"/>
      <c r="T54" s="26"/>
      <c r="U54" s="26"/>
      <c r="V54" s="26"/>
      <c r="W54" s="26"/>
      <c r="X54" s="26"/>
      <c r="Y54" s="26"/>
      <c r="Z54" s="26"/>
    </row>
    <row r="55" spans="6:26" x14ac:dyDescent="0.25">
      <c r="F55" s="26"/>
      <c r="G55" s="26"/>
      <c r="H55" s="26"/>
      <c r="I55" s="26"/>
      <c r="J55" s="26"/>
      <c r="K55" s="26"/>
      <c r="L55" s="26"/>
      <c r="M55" s="26"/>
      <c r="T55" s="26"/>
      <c r="U55" s="26"/>
      <c r="V55" s="26"/>
      <c r="W55" s="26"/>
      <c r="X55" s="26"/>
      <c r="Y55" s="26"/>
      <c r="Z55" s="26"/>
    </row>
    <row r="56" spans="6:26" x14ac:dyDescent="0.25">
      <c r="F56" s="26"/>
      <c r="G56" s="26"/>
      <c r="H56" s="26"/>
      <c r="I56" s="26"/>
      <c r="J56" s="26"/>
      <c r="K56" s="26"/>
      <c r="L56" s="26"/>
      <c r="M56" s="26"/>
      <c r="T56" s="26"/>
      <c r="U56" s="26"/>
      <c r="V56" s="26"/>
      <c r="W56" s="26"/>
      <c r="X56" s="26"/>
      <c r="Y56" s="26"/>
      <c r="Z56" s="26"/>
    </row>
    <row r="57" spans="6:26" x14ac:dyDescent="0.25">
      <c r="F57" s="26"/>
      <c r="G57" s="26"/>
      <c r="H57" s="26"/>
      <c r="I57" s="26"/>
      <c r="J57" s="26"/>
      <c r="K57" s="26"/>
      <c r="L57" s="26"/>
      <c r="M57" s="26"/>
      <c r="T57" s="26"/>
      <c r="U57" s="26"/>
      <c r="V57" s="26"/>
      <c r="W57" s="26"/>
      <c r="X57" s="26"/>
      <c r="Y57" s="26"/>
      <c r="Z57" s="26"/>
    </row>
    <row r="58" spans="6:26" x14ac:dyDescent="0.25">
      <c r="F58" s="26"/>
      <c r="G58" s="26"/>
      <c r="H58" s="26"/>
      <c r="I58" s="26"/>
      <c r="J58" s="26"/>
      <c r="K58" s="26"/>
      <c r="L58" s="26"/>
      <c r="M58" s="26"/>
      <c r="T58" s="26"/>
      <c r="U58" s="26"/>
      <c r="V58" s="26"/>
      <c r="W58" s="26"/>
      <c r="X58" s="26"/>
      <c r="Y58" s="26"/>
      <c r="Z58" s="26"/>
    </row>
    <row r="59" spans="6:26" x14ac:dyDescent="0.25">
      <c r="F59" s="26"/>
      <c r="G59" s="26"/>
      <c r="H59" s="26"/>
      <c r="I59" s="26"/>
      <c r="J59" s="26"/>
      <c r="K59" s="26"/>
      <c r="L59" s="26"/>
      <c r="M59" s="26"/>
      <c r="T59" s="26"/>
      <c r="U59" s="26"/>
      <c r="V59" s="26"/>
      <c r="W59" s="26"/>
      <c r="X59" s="26"/>
      <c r="Y59" s="26"/>
      <c r="Z59" s="26"/>
    </row>
    <row r="60" spans="6:26" x14ac:dyDescent="0.25">
      <c r="F60" s="26"/>
      <c r="G60" s="26"/>
      <c r="H60" s="26"/>
      <c r="I60" s="26"/>
      <c r="J60" s="26"/>
      <c r="K60" s="26"/>
      <c r="L60" s="26"/>
      <c r="M60" s="26"/>
      <c r="T60" s="26"/>
      <c r="U60" s="26"/>
      <c r="V60" s="26"/>
      <c r="W60" s="26"/>
      <c r="X60" s="26"/>
      <c r="Y60" s="26"/>
      <c r="Z60" s="26"/>
    </row>
    <row r="61" spans="6:26" x14ac:dyDescent="0.25">
      <c r="F61" s="26"/>
      <c r="G61" s="26"/>
      <c r="H61" s="26"/>
      <c r="I61" s="26"/>
      <c r="J61" s="26"/>
      <c r="K61" s="26"/>
      <c r="L61" s="26"/>
      <c r="M61" s="26"/>
      <c r="T61" s="26"/>
      <c r="U61" s="26"/>
      <c r="V61" s="26"/>
      <c r="W61" s="26"/>
      <c r="X61" s="26"/>
      <c r="Y61" s="26"/>
      <c r="Z61" s="26"/>
    </row>
    <row r="62" spans="6:26" x14ac:dyDescent="0.25">
      <c r="F62" s="26"/>
      <c r="G62" s="26"/>
      <c r="H62" s="26"/>
      <c r="I62" s="26"/>
      <c r="J62" s="26"/>
      <c r="K62" s="26"/>
      <c r="L62" s="26"/>
      <c r="M62" s="26"/>
      <c r="T62" s="26"/>
      <c r="U62" s="26"/>
      <c r="V62" s="26"/>
      <c r="W62" s="26"/>
      <c r="X62" s="26"/>
      <c r="Y62" s="26"/>
      <c r="Z62" s="26"/>
    </row>
    <row r="63" spans="6:26" x14ac:dyDescent="0.25">
      <c r="F63" s="26"/>
      <c r="G63" s="26"/>
      <c r="H63" s="26"/>
      <c r="I63" s="26"/>
      <c r="J63" s="26"/>
      <c r="K63" s="26"/>
      <c r="L63" s="26"/>
      <c r="M63" s="26"/>
      <c r="T63" s="26"/>
      <c r="U63" s="26"/>
      <c r="V63" s="26"/>
      <c r="W63" s="26"/>
      <c r="X63" s="26"/>
      <c r="Y63" s="26"/>
      <c r="Z63" s="26"/>
    </row>
    <row r="64" spans="6:26" x14ac:dyDescent="0.25">
      <c r="F64" s="26"/>
      <c r="G64" s="26"/>
      <c r="H64" s="26"/>
      <c r="I64" s="26"/>
      <c r="J64" s="26"/>
      <c r="K64" s="26"/>
      <c r="L64" s="26"/>
      <c r="M64" s="26"/>
      <c r="T64" s="26"/>
      <c r="U64" s="26"/>
      <c r="V64" s="26"/>
      <c r="W64" s="26"/>
      <c r="X64" s="26"/>
      <c r="Y64" s="26"/>
      <c r="Z64" s="26"/>
    </row>
    <row r="65" spans="6:26" x14ac:dyDescent="0.25">
      <c r="F65" s="26"/>
      <c r="G65" s="26"/>
      <c r="H65" s="26"/>
      <c r="I65" s="26"/>
      <c r="J65" s="26"/>
      <c r="K65" s="26"/>
      <c r="L65" s="26"/>
      <c r="M65" s="26"/>
      <c r="T65" s="26"/>
      <c r="U65" s="26"/>
      <c r="V65" s="26"/>
      <c r="W65" s="26"/>
      <c r="X65" s="26"/>
      <c r="Y65" s="26"/>
      <c r="Z65" s="26"/>
    </row>
    <row r="66" spans="6:26" x14ac:dyDescent="0.25">
      <c r="F66" s="26"/>
      <c r="G66" s="26"/>
      <c r="H66" s="26"/>
      <c r="I66" s="26"/>
      <c r="J66" s="26"/>
      <c r="K66" s="26"/>
      <c r="L66" s="26"/>
      <c r="M66" s="26"/>
      <c r="T66" s="26"/>
      <c r="U66" s="26"/>
      <c r="V66" s="26"/>
      <c r="W66" s="26"/>
      <c r="X66" s="26"/>
      <c r="Y66" s="26"/>
      <c r="Z66" s="26"/>
    </row>
    <row r="67" spans="6:26" x14ac:dyDescent="0.25">
      <c r="F67" s="26"/>
      <c r="G67" s="26"/>
      <c r="H67" s="26"/>
      <c r="I67" s="26"/>
      <c r="J67" s="26"/>
      <c r="K67" s="26"/>
      <c r="L67" s="26"/>
      <c r="M67" s="26"/>
      <c r="T67" s="26"/>
      <c r="U67" s="26"/>
      <c r="V67" s="26"/>
      <c r="W67" s="26"/>
      <c r="X67" s="26"/>
      <c r="Y67" s="26"/>
      <c r="Z67" s="26"/>
    </row>
    <row r="68" spans="6:26" x14ac:dyDescent="0.25">
      <c r="F68" s="26"/>
      <c r="G68" s="26"/>
      <c r="H68" s="26"/>
      <c r="I68" s="26"/>
      <c r="J68" s="26"/>
      <c r="K68" s="26"/>
      <c r="L68" s="26"/>
      <c r="M68" s="26"/>
      <c r="T68" s="26"/>
      <c r="U68" s="26"/>
      <c r="V68" s="26"/>
      <c r="W68" s="26"/>
      <c r="X68" s="26"/>
      <c r="Y68" s="26"/>
      <c r="Z68" s="26"/>
    </row>
    <row r="69" spans="6:26" x14ac:dyDescent="0.25">
      <c r="F69" s="26"/>
      <c r="G69" s="26"/>
      <c r="H69" s="26"/>
      <c r="I69" s="26"/>
      <c r="J69" s="26"/>
      <c r="K69" s="26"/>
      <c r="L69" s="26"/>
      <c r="M69" s="26"/>
      <c r="T69" s="26"/>
      <c r="U69" s="26"/>
      <c r="V69" s="26"/>
      <c r="W69" s="26"/>
      <c r="X69" s="26"/>
      <c r="Y69" s="26"/>
      <c r="Z69" s="26"/>
    </row>
    <row r="70" spans="6:26" x14ac:dyDescent="0.25">
      <c r="F70" s="26"/>
      <c r="G70" s="26"/>
      <c r="H70" s="26"/>
      <c r="I70" s="26"/>
      <c r="J70" s="26"/>
      <c r="K70" s="26"/>
      <c r="L70" s="26"/>
      <c r="M70" s="26"/>
      <c r="T70" s="26"/>
      <c r="U70" s="26"/>
      <c r="V70" s="26"/>
      <c r="W70" s="26"/>
      <c r="X70" s="26"/>
      <c r="Y70" s="26"/>
      <c r="Z70" s="26"/>
    </row>
    <row r="71" spans="6:26" x14ac:dyDescent="0.25">
      <c r="F71" s="26"/>
      <c r="G71" s="26"/>
      <c r="H71" s="26"/>
      <c r="I71" s="26"/>
      <c r="J71" s="26"/>
      <c r="K71" s="26"/>
      <c r="L71" s="26"/>
      <c r="M71" s="26"/>
      <c r="T71" s="26"/>
      <c r="U71" s="26"/>
      <c r="V71" s="26"/>
      <c r="W71" s="26"/>
      <c r="X71" s="26"/>
      <c r="Y71" s="26"/>
      <c r="Z71" s="26"/>
    </row>
    <row r="72" spans="6:26" x14ac:dyDescent="0.25">
      <c r="F72" s="26"/>
      <c r="G72" s="26"/>
      <c r="H72" s="26"/>
      <c r="I72" s="26"/>
      <c r="J72" s="26"/>
      <c r="K72" s="26"/>
      <c r="L72" s="26"/>
      <c r="M72" s="26"/>
      <c r="T72" s="26"/>
      <c r="U72" s="26"/>
      <c r="V72" s="26"/>
      <c r="W72" s="26"/>
      <c r="X72" s="26"/>
      <c r="Y72" s="26"/>
      <c r="Z72" s="26"/>
    </row>
    <row r="73" spans="6:26" x14ac:dyDescent="0.25">
      <c r="F73" s="26"/>
      <c r="G73" s="26"/>
      <c r="H73" s="26"/>
      <c r="I73" s="26"/>
      <c r="J73" s="26"/>
      <c r="K73" s="26"/>
      <c r="L73" s="26"/>
      <c r="M73" s="26"/>
      <c r="T73" s="26"/>
      <c r="U73" s="26"/>
      <c r="V73" s="26"/>
      <c r="W73" s="26"/>
      <c r="X73" s="26"/>
      <c r="Y73" s="26"/>
      <c r="Z73" s="26"/>
    </row>
    <row r="74" spans="6:26" x14ac:dyDescent="0.25">
      <c r="F74" s="26"/>
      <c r="G74" s="26"/>
      <c r="H74" s="26"/>
      <c r="I74" s="26"/>
      <c r="J74" s="26"/>
      <c r="K74" s="26"/>
      <c r="L74" s="26"/>
      <c r="M74" s="26"/>
      <c r="T74" s="26"/>
      <c r="U74" s="26"/>
      <c r="V74" s="26"/>
      <c r="W74" s="26"/>
      <c r="X74" s="26"/>
      <c r="Y74" s="26"/>
      <c r="Z74" s="26"/>
    </row>
    <row r="75" spans="6:26" x14ac:dyDescent="0.25">
      <c r="F75" s="26"/>
      <c r="G75" s="26"/>
      <c r="H75" s="26"/>
      <c r="I75" s="26"/>
      <c r="J75" s="26"/>
      <c r="K75" s="26"/>
      <c r="L75" s="26"/>
      <c r="M75" s="26"/>
      <c r="T75" s="26"/>
      <c r="U75" s="26"/>
      <c r="V75" s="26"/>
      <c r="W75" s="26"/>
      <c r="X75" s="26"/>
      <c r="Y75" s="26"/>
      <c r="Z75" s="26"/>
    </row>
    <row r="76" spans="6:26" x14ac:dyDescent="0.25">
      <c r="F76" s="26"/>
      <c r="G76" s="26"/>
      <c r="H76" s="26"/>
      <c r="I76" s="26"/>
      <c r="J76" s="26"/>
      <c r="K76" s="26"/>
      <c r="L76" s="26"/>
      <c r="M76" s="26"/>
      <c r="T76" s="26"/>
      <c r="U76" s="26"/>
      <c r="V76" s="26"/>
      <c r="W76" s="26"/>
      <c r="X76" s="26"/>
      <c r="Y76" s="26"/>
      <c r="Z76" s="26"/>
    </row>
    <row r="77" spans="6:26" x14ac:dyDescent="0.25">
      <c r="F77" s="26"/>
      <c r="G77" s="26"/>
      <c r="H77" s="26"/>
      <c r="I77" s="26"/>
      <c r="J77" s="26"/>
      <c r="K77" s="26"/>
      <c r="L77" s="26"/>
      <c r="M77" s="26"/>
      <c r="T77" s="26"/>
      <c r="U77" s="26"/>
      <c r="V77" s="26"/>
      <c r="W77" s="26"/>
      <c r="X77" s="26"/>
      <c r="Y77" s="26"/>
      <c r="Z77" s="26"/>
    </row>
    <row r="78" spans="6:26" x14ac:dyDescent="0.25">
      <c r="F78" s="26"/>
      <c r="G78" s="26"/>
      <c r="H78" s="26"/>
      <c r="I78" s="26"/>
      <c r="J78" s="26"/>
      <c r="K78" s="26"/>
      <c r="L78" s="26"/>
      <c r="M78" s="26"/>
      <c r="T78" s="26"/>
      <c r="U78" s="26"/>
      <c r="V78" s="26"/>
      <c r="W78" s="26"/>
      <c r="X78" s="26"/>
      <c r="Y78" s="26"/>
      <c r="Z78" s="26"/>
    </row>
    <row r="79" spans="6:26" x14ac:dyDescent="0.25">
      <c r="F79" s="26"/>
      <c r="G79" s="26"/>
      <c r="H79" s="26"/>
      <c r="I79" s="26"/>
      <c r="J79" s="26"/>
      <c r="K79" s="26"/>
      <c r="L79" s="26"/>
      <c r="M79" s="26"/>
      <c r="T79" s="26"/>
      <c r="U79" s="26"/>
      <c r="V79" s="26"/>
      <c r="W79" s="26"/>
      <c r="X79" s="26"/>
      <c r="Y79" s="26"/>
      <c r="Z79" s="26"/>
    </row>
    <row r="80" spans="6:26" x14ac:dyDescent="0.25">
      <c r="F80" s="26"/>
      <c r="G80" s="26"/>
      <c r="H80" s="26"/>
      <c r="I80" s="26"/>
      <c r="J80" s="26"/>
      <c r="K80" s="26"/>
      <c r="L80" s="26"/>
      <c r="M80" s="26"/>
      <c r="T80" s="26"/>
      <c r="U80" s="26"/>
      <c r="V80" s="26"/>
      <c r="W80" s="26"/>
      <c r="X80" s="26"/>
      <c r="Y80" s="26"/>
      <c r="Z80" s="26"/>
    </row>
    <row r="81" spans="6:26" x14ac:dyDescent="0.25">
      <c r="F81" s="26"/>
      <c r="G81" s="26"/>
      <c r="H81" s="26"/>
      <c r="I81" s="26"/>
      <c r="J81" s="26"/>
      <c r="K81" s="26"/>
      <c r="L81" s="26"/>
      <c r="M81" s="26"/>
      <c r="T81" s="26"/>
      <c r="U81" s="26"/>
      <c r="V81" s="26"/>
      <c r="W81" s="26"/>
      <c r="X81" s="26"/>
      <c r="Y81" s="26"/>
      <c r="Z81" s="26"/>
    </row>
    <row r="82" spans="6:26" x14ac:dyDescent="0.25">
      <c r="F82" s="26"/>
      <c r="G82" s="26"/>
      <c r="H82" s="26"/>
      <c r="I82" s="26"/>
      <c r="J82" s="26"/>
      <c r="K82" s="26"/>
      <c r="L82" s="26"/>
      <c r="M82" s="26"/>
      <c r="T82" s="26"/>
      <c r="U82" s="26"/>
      <c r="V82" s="26"/>
      <c r="W82" s="26"/>
      <c r="X82" s="26"/>
      <c r="Y82" s="26"/>
      <c r="Z82" s="26"/>
    </row>
    <row r="83" spans="6:26" x14ac:dyDescent="0.25">
      <c r="F83" s="26"/>
      <c r="G83" s="26"/>
      <c r="H83" s="26"/>
      <c r="I83" s="26"/>
      <c r="J83" s="26"/>
      <c r="K83" s="26"/>
      <c r="L83" s="26"/>
      <c r="M83" s="26"/>
      <c r="T83" s="26"/>
      <c r="U83" s="26"/>
      <c r="V83" s="26"/>
      <c r="W83" s="26"/>
      <c r="X83" s="26"/>
      <c r="Y83" s="26"/>
      <c r="Z83" s="26"/>
    </row>
    <row r="84" spans="6:26" x14ac:dyDescent="0.25">
      <c r="F84" s="26"/>
      <c r="G84" s="26"/>
      <c r="H84" s="26"/>
      <c r="I84" s="26"/>
      <c r="J84" s="26"/>
      <c r="K84" s="26"/>
      <c r="L84" s="26"/>
      <c r="M84" s="26"/>
      <c r="T84" s="26"/>
      <c r="U84" s="26"/>
      <c r="V84" s="26"/>
      <c r="W84" s="26"/>
      <c r="X84" s="26"/>
      <c r="Y84" s="26"/>
      <c r="Z84" s="26"/>
    </row>
    <row r="85" spans="6:26" x14ac:dyDescent="0.25">
      <c r="F85" s="26"/>
      <c r="G85" s="26"/>
      <c r="H85" s="26"/>
      <c r="I85" s="26"/>
      <c r="J85" s="26"/>
      <c r="K85" s="26"/>
      <c r="L85" s="26"/>
      <c r="M85" s="26"/>
      <c r="T85" s="26"/>
      <c r="U85" s="26"/>
      <c r="V85" s="26"/>
      <c r="W85" s="26"/>
      <c r="X85" s="26"/>
      <c r="Y85" s="26"/>
      <c r="Z85" s="26"/>
    </row>
    <row r="86" spans="6:26" x14ac:dyDescent="0.25">
      <c r="F86" s="26"/>
      <c r="G86" s="26"/>
      <c r="H86" s="26"/>
      <c r="I86" s="26"/>
      <c r="J86" s="26"/>
      <c r="K86" s="26"/>
      <c r="L86" s="26"/>
      <c r="M86" s="26"/>
      <c r="T86" s="26"/>
      <c r="U86" s="26"/>
      <c r="V86" s="26"/>
      <c r="W86" s="26"/>
      <c r="X86" s="26"/>
      <c r="Y86" s="26"/>
      <c r="Z86" s="26"/>
    </row>
    <row r="87" spans="6:26" x14ac:dyDescent="0.25">
      <c r="F87" s="26"/>
      <c r="G87" s="26"/>
      <c r="H87" s="26"/>
      <c r="I87" s="26"/>
      <c r="J87" s="26"/>
      <c r="K87" s="26"/>
      <c r="L87" s="26"/>
      <c r="M87" s="26"/>
      <c r="T87" s="26"/>
      <c r="U87" s="26"/>
      <c r="V87" s="26"/>
      <c r="W87" s="26"/>
      <c r="X87" s="26"/>
      <c r="Y87" s="26"/>
      <c r="Z87" s="26"/>
    </row>
    <row r="88" spans="6:26" x14ac:dyDescent="0.25">
      <c r="F88" s="26"/>
      <c r="G88" s="26"/>
      <c r="H88" s="26"/>
      <c r="I88" s="26"/>
      <c r="J88" s="26"/>
      <c r="K88" s="26"/>
      <c r="L88" s="26"/>
      <c r="M88" s="26"/>
      <c r="T88" s="26"/>
      <c r="U88" s="26"/>
      <c r="V88" s="26"/>
      <c r="W88" s="26"/>
      <c r="X88" s="26"/>
      <c r="Y88" s="26"/>
      <c r="Z88" s="26"/>
    </row>
    <row r="89" spans="6:26" x14ac:dyDescent="0.25">
      <c r="F89" s="26"/>
      <c r="G89" s="26"/>
      <c r="H89" s="26"/>
      <c r="I89" s="26"/>
      <c r="J89" s="26"/>
      <c r="K89" s="26"/>
      <c r="L89" s="26"/>
      <c r="M89" s="26"/>
      <c r="T89" s="26"/>
      <c r="U89" s="26"/>
      <c r="V89" s="26"/>
      <c r="W89" s="26"/>
      <c r="X89" s="26"/>
      <c r="Y89" s="26"/>
      <c r="Z89" s="26"/>
    </row>
    <row r="90" spans="6:26" x14ac:dyDescent="0.25">
      <c r="F90" s="26"/>
      <c r="G90" s="26"/>
      <c r="H90" s="26"/>
      <c r="I90" s="26"/>
      <c r="J90" s="26"/>
      <c r="K90" s="26"/>
      <c r="L90" s="26"/>
      <c r="M90" s="26"/>
      <c r="T90" s="26"/>
      <c r="U90" s="26"/>
      <c r="V90" s="26"/>
      <c r="W90" s="26"/>
      <c r="X90" s="26"/>
      <c r="Y90" s="26"/>
      <c r="Z90" s="26"/>
    </row>
    <row r="91" spans="6:26" x14ac:dyDescent="0.25">
      <c r="F91" s="26"/>
      <c r="G91" s="26"/>
      <c r="H91" s="26"/>
      <c r="I91" s="26"/>
      <c r="J91" s="26"/>
      <c r="K91" s="26"/>
      <c r="L91" s="26"/>
      <c r="M91" s="26"/>
      <c r="T91" s="26"/>
      <c r="U91" s="26"/>
      <c r="V91" s="26"/>
      <c r="W91" s="26"/>
      <c r="X91" s="26"/>
      <c r="Y91" s="26"/>
      <c r="Z91" s="26"/>
    </row>
    <row r="92" spans="6:26" x14ac:dyDescent="0.25">
      <c r="F92" s="26"/>
      <c r="G92" s="26"/>
      <c r="H92" s="26"/>
      <c r="I92" s="26"/>
      <c r="J92" s="26"/>
      <c r="K92" s="26"/>
      <c r="L92" s="26"/>
      <c r="M92" s="26"/>
      <c r="T92" s="26"/>
      <c r="U92" s="26"/>
      <c r="V92" s="26"/>
      <c r="W92" s="26"/>
      <c r="X92" s="26"/>
      <c r="Y92" s="26"/>
      <c r="Z92" s="26"/>
    </row>
    <row r="93" spans="6:26" x14ac:dyDescent="0.25">
      <c r="F93" s="26"/>
      <c r="G93" s="26"/>
      <c r="H93" s="26"/>
      <c r="I93" s="26"/>
      <c r="J93" s="26"/>
      <c r="K93" s="26"/>
      <c r="L93" s="26"/>
      <c r="M93" s="26"/>
      <c r="T93" s="26"/>
      <c r="U93" s="26"/>
      <c r="V93" s="26"/>
      <c r="W93" s="26"/>
      <c r="X93" s="26"/>
      <c r="Y93" s="26"/>
      <c r="Z93" s="26"/>
    </row>
    <row r="94" spans="6:26" x14ac:dyDescent="0.25">
      <c r="F94" s="26"/>
      <c r="G94" s="26"/>
      <c r="H94" s="26"/>
      <c r="I94" s="26"/>
      <c r="J94" s="26"/>
      <c r="K94" s="26"/>
      <c r="L94" s="26"/>
      <c r="M94" s="26"/>
      <c r="T94" s="26"/>
      <c r="U94" s="26"/>
      <c r="V94" s="26"/>
      <c r="W94" s="26"/>
      <c r="X94" s="26"/>
      <c r="Y94" s="26"/>
      <c r="Z94" s="26"/>
    </row>
    <row r="95" spans="6:26" x14ac:dyDescent="0.25">
      <c r="F95" s="26"/>
      <c r="G95" s="26"/>
      <c r="H95" s="26"/>
      <c r="I95" s="26"/>
      <c r="J95" s="26"/>
      <c r="K95" s="26"/>
      <c r="L95" s="26"/>
      <c r="M95" s="26"/>
      <c r="T95" s="26"/>
      <c r="U95" s="26"/>
      <c r="V95" s="26"/>
      <c r="W95" s="26"/>
      <c r="X95" s="26"/>
      <c r="Y95" s="26"/>
      <c r="Z95" s="26"/>
    </row>
    <row r="96" spans="6:26" x14ac:dyDescent="0.25">
      <c r="F96" s="26"/>
      <c r="G96" s="26"/>
      <c r="H96" s="26"/>
      <c r="I96" s="26"/>
      <c r="J96" s="26"/>
      <c r="K96" s="26"/>
      <c r="L96" s="26"/>
      <c r="M96" s="26"/>
      <c r="T96" s="26"/>
      <c r="U96" s="26"/>
      <c r="V96" s="26"/>
      <c r="W96" s="26"/>
      <c r="X96" s="26"/>
      <c r="Y96" s="26"/>
      <c r="Z96" s="26"/>
    </row>
    <row r="97" spans="6:26" x14ac:dyDescent="0.25">
      <c r="F97" s="26"/>
      <c r="G97" s="26"/>
      <c r="H97" s="26"/>
      <c r="I97" s="26"/>
      <c r="J97" s="26"/>
      <c r="K97" s="26"/>
      <c r="L97" s="26"/>
      <c r="M97" s="26"/>
      <c r="T97" s="26"/>
      <c r="U97" s="26"/>
      <c r="V97" s="26"/>
      <c r="W97" s="26"/>
      <c r="X97" s="26"/>
      <c r="Y97" s="26"/>
      <c r="Z97" s="26"/>
    </row>
    <row r="98" spans="6:26" x14ac:dyDescent="0.25">
      <c r="F98" s="26"/>
      <c r="G98" s="26"/>
      <c r="H98" s="26"/>
      <c r="I98" s="26"/>
      <c r="J98" s="26"/>
      <c r="K98" s="26"/>
      <c r="L98" s="26"/>
      <c r="M98" s="26"/>
      <c r="T98" s="26"/>
      <c r="U98" s="26"/>
      <c r="V98" s="26"/>
      <c r="W98" s="26"/>
      <c r="X98" s="26"/>
      <c r="Y98" s="26"/>
      <c r="Z98" s="26"/>
    </row>
    <row r="99" spans="6:26" x14ac:dyDescent="0.25">
      <c r="F99" s="26"/>
      <c r="G99" s="26"/>
      <c r="H99" s="26"/>
      <c r="I99" s="26"/>
      <c r="J99" s="26"/>
      <c r="K99" s="26"/>
      <c r="L99" s="26"/>
      <c r="M99" s="26"/>
      <c r="T99" s="26"/>
      <c r="U99" s="26"/>
      <c r="V99" s="26"/>
      <c r="W99" s="26"/>
      <c r="X99" s="26"/>
      <c r="Y99" s="26"/>
      <c r="Z99" s="26"/>
    </row>
    <row r="100" spans="6:26" x14ac:dyDescent="0.25">
      <c r="F100" s="26"/>
      <c r="G100" s="26"/>
      <c r="H100" s="26"/>
      <c r="I100" s="26"/>
      <c r="J100" s="26"/>
      <c r="K100" s="26"/>
      <c r="L100" s="26"/>
      <c r="M100" s="26"/>
      <c r="T100" s="26"/>
      <c r="U100" s="26"/>
      <c r="V100" s="26"/>
      <c r="W100" s="26"/>
      <c r="X100" s="26"/>
      <c r="Y100" s="26"/>
      <c r="Z100" s="26"/>
    </row>
    <row r="101" spans="6:26" x14ac:dyDescent="0.25">
      <c r="F101" s="26"/>
      <c r="G101" s="26"/>
      <c r="H101" s="26"/>
      <c r="I101" s="26"/>
      <c r="J101" s="26"/>
      <c r="K101" s="26"/>
      <c r="L101" s="26"/>
      <c r="M101" s="26"/>
      <c r="T101" s="26"/>
      <c r="U101" s="26"/>
      <c r="V101" s="26"/>
      <c r="W101" s="26"/>
      <c r="X101" s="26"/>
      <c r="Y101" s="26"/>
      <c r="Z101" s="26"/>
    </row>
    <row r="102" spans="6:26" x14ac:dyDescent="0.25">
      <c r="F102" s="26"/>
      <c r="G102" s="26"/>
      <c r="H102" s="26"/>
      <c r="I102" s="26"/>
      <c r="J102" s="26"/>
      <c r="K102" s="26"/>
      <c r="L102" s="26"/>
      <c r="M102" s="26"/>
      <c r="T102" s="26"/>
      <c r="U102" s="26"/>
      <c r="V102" s="26"/>
      <c r="W102" s="26"/>
      <c r="X102" s="26"/>
      <c r="Y102" s="26"/>
      <c r="Z102" s="26"/>
    </row>
    <row r="103" spans="6:26" x14ac:dyDescent="0.25">
      <c r="F103" s="26"/>
      <c r="G103" s="26"/>
      <c r="H103" s="26"/>
      <c r="I103" s="26"/>
      <c r="J103" s="26"/>
      <c r="K103" s="26"/>
      <c r="L103" s="26"/>
      <c r="M103" s="26"/>
      <c r="T103" s="26"/>
      <c r="U103" s="26"/>
      <c r="V103" s="26"/>
      <c r="W103" s="26"/>
      <c r="X103" s="26"/>
      <c r="Y103" s="26"/>
      <c r="Z103" s="26"/>
    </row>
    <row r="104" spans="6:26" x14ac:dyDescent="0.25">
      <c r="F104" s="26"/>
      <c r="G104" s="26"/>
      <c r="H104" s="26"/>
      <c r="I104" s="26"/>
      <c r="J104" s="26"/>
      <c r="K104" s="26"/>
      <c r="L104" s="26"/>
      <c r="M104" s="26"/>
      <c r="T104" s="26"/>
      <c r="U104" s="26"/>
      <c r="V104" s="26"/>
      <c r="W104" s="26"/>
      <c r="X104" s="26"/>
      <c r="Y104" s="26"/>
      <c r="Z104" s="26"/>
    </row>
    <row r="105" spans="6:26" x14ac:dyDescent="0.25">
      <c r="F105" s="26"/>
      <c r="G105" s="26"/>
      <c r="H105" s="26"/>
      <c r="I105" s="26"/>
      <c r="J105" s="26"/>
      <c r="K105" s="26"/>
      <c r="L105" s="26"/>
      <c r="M105" s="26"/>
      <c r="T105" s="26"/>
      <c r="U105" s="26"/>
      <c r="V105" s="26"/>
      <c r="W105" s="26"/>
      <c r="X105" s="26"/>
      <c r="Y105" s="26"/>
      <c r="Z105" s="26"/>
    </row>
    <row r="106" spans="6:26" x14ac:dyDescent="0.25">
      <c r="F106" s="26"/>
      <c r="G106" s="26"/>
      <c r="H106" s="26"/>
      <c r="I106" s="26"/>
      <c r="J106" s="26"/>
      <c r="K106" s="26"/>
      <c r="L106" s="26"/>
      <c r="M106" s="26"/>
      <c r="T106" s="26"/>
      <c r="U106" s="26"/>
      <c r="V106" s="26"/>
      <c r="W106" s="26"/>
      <c r="X106" s="26"/>
      <c r="Y106" s="26"/>
      <c r="Z106" s="26"/>
    </row>
    <row r="107" spans="6:26" x14ac:dyDescent="0.25">
      <c r="F107" s="26"/>
      <c r="G107" s="26"/>
      <c r="H107" s="26"/>
      <c r="I107" s="26"/>
      <c r="J107" s="26"/>
      <c r="K107" s="26"/>
      <c r="L107" s="26"/>
      <c r="M107" s="26"/>
      <c r="T107" s="26"/>
      <c r="U107" s="26"/>
      <c r="V107" s="26"/>
      <c r="W107" s="26"/>
      <c r="X107" s="26"/>
      <c r="Y107" s="26"/>
      <c r="Z107" s="26"/>
    </row>
    <row r="108" spans="6:26" x14ac:dyDescent="0.25">
      <c r="F108" s="26"/>
      <c r="G108" s="26"/>
      <c r="H108" s="26"/>
      <c r="I108" s="26"/>
      <c r="J108" s="26"/>
      <c r="K108" s="26"/>
      <c r="L108" s="26"/>
      <c r="M108" s="26"/>
      <c r="T108" s="26"/>
      <c r="U108" s="26"/>
      <c r="V108" s="26"/>
      <c r="W108" s="26"/>
      <c r="X108" s="26"/>
      <c r="Y108" s="26"/>
      <c r="Z108" s="26"/>
    </row>
    <row r="109" spans="6:26" x14ac:dyDescent="0.25">
      <c r="F109" s="26"/>
      <c r="G109" s="26"/>
      <c r="H109" s="26"/>
      <c r="I109" s="26"/>
      <c r="J109" s="26"/>
      <c r="K109" s="26"/>
      <c r="L109" s="26"/>
      <c r="M109" s="26"/>
      <c r="T109" s="26"/>
      <c r="U109" s="26"/>
      <c r="V109" s="26"/>
      <c r="W109" s="26"/>
      <c r="X109" s="26"/>
      <c r="Y109" s="26"/>
      <c r="Z109" s="26"/>
    </row>
    <row r="110" spans="6:26" x14ac:dyDescent="0.25">
      <c r="F110" s="26"/>
      <c r="G110" s="26"/>
      <c r="H110" s="26"/>
      <c r="I110" s="26"/>
      <c r="J110" s="26"/>
      <c r="K110" s="26"/>
      <c r="L110" s="26"/>
      <c r="M110" s="26"/>
      <c r="T110" s="26"/>
      <c r="U110" s="26"/>
      <c r="V110" s="26"/>
      <c r="W110" s="26"/>
      <c r="X110" s="26"/>
      <c r="Y110" s="26"/>
      <c r="Z110" s="26"/>
    </row>
    <row r="111" spans="6:26" x14ac:dyDescent="0.25">
      <c r="F111" s="26"/>
      <c r="G111" s="26"/>
      <c r="H111" s="26"/>
      <c r="I111" s="26"/>
      <c r="J111" s="26"/>
      <c r="K111" s="26"/>
      <c r="L111" s="26"/>
      <c r="M111" s="26"/>
      <c r="T111" s="26"/>
      <c r="U111" s="26"/>
      <c r="V111" s="26"/>
      <c r="W111" s="26"/>
      <c r="X111" s="26"/>
      <c r="Y111" s="26"/>
      <c r="Z111" s="26"/>
    </row>
    <row r="112" spans="6:26" x14ac:dyDescent="0.25">
      <c r="F112" s="26"/>
      <c r="G112" s="26"/>
      <c r="H112" s="26"/>
      <c r="I112" s="26"/>
      <c r="J112" s="26"/>
      <c r="K112" s="26"/>
      <c r="L112" s="26"/>
      <c r="M112" s="26"/>
      <c r="T112" s="26"/>
      <c r="U112" s="26"/>
      <c r="V112" s="26"/>
      <c r="W112" s="26"/>
      <c r="X112" s="26"/>
      <c r="Y112" s="26"/>
      <c r="Z112" s="26"/>
    </row>
    <row r="113" spans="6:26" x14ac:dyDescent="0.25">
      <c r="F113" s="26"/>
      <c r="G113" s="26"/>
      <c r="H113" s="26"/>
      <c r="I113" s="26"/>
      <c r="J113" s="26"/>
      <c r="K113" s="26"/>
      <c r="L113" s="26"/>
      <c r="M113" s="26"/>
      <c r="T113" s="26"/>
      <c r="U113" s="26"/>
      <c r="V113" s="26"/>
      <c r="W113" s="26"/>
      <c r="X113" s="26"/>
      <c r="Y113" s="26"/>
      <c r="Z113" s="26"/>
    </row>
    <row r="114" spans="6:26" x14ac:dyDescent="0.25">
      <c r="F114" s="26"/>
      <c r="G114" s="26"/>
      <c r="H114" s="26"/>
      <c r="I114" s="26"/>
      <c r="J114" s="26"/>
      <c r="K114" s="26"/>
      <c r="L114" s="26"/>
      <c r="M114" s="26"/>
      <c r="T114" s="26"/>
      <c r="U114" s="26"/>
      <c r="V114" s="26"/>
      <c r="W114" s="26"/>
      <c r="X114" s="26"/>
      <c r="Y114" s="26"/>
      <c r="Z114" s="26"/>
    </row>
    <row r="115" spans="6:26" x14ac:dyDescent="0.25">
      <c r="F115" s="26"/>
      <c r="G115" s="26"/>
      <c r="H115" s="26"/>
      <c r="I115" s="26"/>
      <c r="J115" s="26"/>
      <c r="K115" s="26"/>
      <c r="L115" s="26"/>
      <c r="M115" s="26"/>
      <c r="T115" s="26"/>
      <c r="U115" s="26"/>
      <c r="V115" s="26"/>
      <c r="W115" s="26"/>
      <c r="X115" s="26"/>
      <c r="Y115" s="26"/>
      <c r="Z115" s="26"/>
    </row>
    <row r="116" spans="6:26" x14ac:dyDescent="0.25">
      <c r="F116" s="26"/>
      <c r="G116" s="26"/>
      <c r="H116" s="26"/>
      <c r="I116" s="26"/>
      <c r="J116" s="26"/>
      <c r="K116" s="26"/>
      <c r="L116" s="26"/>
      <c r="M116" s="26"/>
      <c r="T116" s="26"/>
      <c r="U116" s="26"/>
      <c r="V116" s="26"/>
      <c r="W116" s="26"/>
      <c r="X116" s="26"/>
      <c r="Y116" s="26"/>
      <c r="Z116" s="26"/>
    </row>
    <row r="117" spans="6:26" x14ac:dyDescent="0.25">
      <c r="F117" s="26"/>
      <c r="G117" s="26"/>
      <c r="H117" s="26"/>
      <c r="I117" s="26"/>
      <c r="J117" s="26"/>
      <c r="K117" s="26"/>
      <c r="L117" s="26"/>
      <c r="M117" s="26"/>
      <c r="T117" s="26"/>
      <c r="U117" s="26"/>
      <c r="V117" s="26"/>
      <c r="W117" s="26"/>
      <c r="X117" s="26"/>
      <c r="Y117" s="26"/>
      <c r="Z117" s="26"/>
    </row>
    <row r="118" spans="6:26" x14ac:dyDescent="0.25">
      <c r="F118" s="26"/>
      <c r="G118" s="26"/>
      <c r="H118" s="26"/>
      <c r="I118" s="26"/>
      <c r="J118" s="26"/>
      <c r="K118" s="26"/>
      <c r="L118" s="26"/>
      <c r="M118" s="26"/>
      <c r="T118" s="26"/>
      <c r="U118" s="26"/>
      <c r="V118" s="26"/>
      <c r="W118" s="26"/>
      <c r="X118" s="26"/>
      <c r="Y118" s="26"/>
      <c r="Z118" s="26"/>
    </row>
    <row r="119" spans="6:26" x14ac:dyDescent="0.25">
      <c r="F119" s="26"/>
      <c r="G119" s="26"/>
      <c r="H119" s="26"/>
      <c r="I119" s="26"/>
      <c r="J119" s="26"/>
      <c r="K119" s="26"/>
      <c r="L119" s="26"/>
      <c r="M119" s="26"/>
      <c r="T119" s="26"/>
      <c r="U119" s="26"/>
      <c r="V119" s="26"/>
      <c r="W119" s="26"/>
      <c r="X119" s="26"/>
      <c r="Y119" s="26"/>
      <c r="Z119" s="26"/>
    </row>
    <row r="120" spans="6:26" x14ac:dyDescent="0.25">
      <c r="F120" s="26"/>
      <c r="G120" s="26"/>
      <c r="H120" s="26"/>
      <c r="I120" s="26"/>
      <c r="J120" s="26"/>
      <c r="K120" s="26"/>
      <c r="L120" s="26"/>
      <c r="M120" s="26"/>
      <c r="T120" s="26"/>
      <c r="U120" s="26"/>
      <c r="V120" s="26"/>
      <c r="W120" s="26"/>
      <c r="X120" s="26"/>
      <c r="Y120" s="26"/>
      <c r="Z120" s="26"/>
    </row>
    <row r="121" spans="6:26" x14ac:dyDescent="0.25">
      <c r="F121" s="26"/>
      <c r="G121" s="26"/>
      <c r="H121" s="26"/>
      <c r="I121" s="26"/>
      <c r="J121" s="26"/>
      <c r="K121" s="26"/>
      <c r="L121" s="26"/>
      <c r="M121" s="26"/>
      <c r="T121" s="26"/>
      <c r="U121" s="26"/>
      <c r="V121" s="26"/>
      <c r="W121" s="26"/>
      <c r="X121" s="26"/>
      <c r="Y121" s="26"/>
      <c r="Z121" s="26"/>
    </row>
    <row r="122" spans="6:26" x14ac:dyDescent="0.25">
      <c r="F122" s="26"/>
      <c r="G122" s="26"/>
      <c r="H122" s="26"/>
      <c r="I122" s="26"/>
      <c r="J122" s="26"/>
      <c r="K122" s="26"/>
      <c r="L122" s="26"/>
      <c r="M122" s="26"/>
      <c r="T122" s="26"/>
      <c r="U122" s="26"/>
      <c r="V122" s="26"/>
      <c r="W122" s="26"/>
      <c r="X122" s="26"/>
      <c r="Y122" s="26"/>
      <c r="Z122" s="26"/>
    </row>
    <row r="123" spans="6:26" x14ac:dyDescent="0.25">
      <c r="F123" s="26"/>
      <c r="G123" s="26"/>
      <c r="H123" s="26"/>
      <c r="I123" s="26"/>
      <c r="J123" s="26"/>
      <c r="K123" s="26"/>
      <c r="L123" s="26"/>
      <c r="M123" s="26"/>
      <c r="T123" s="26"/>
      <c r="U123" s="26"/>
      <c r="V123" s="26"/>
      <c r="W123" s="26"/>
      <c r="X123" s="26"/>
      <c r="Y123" s="26"/>
      <c r="Z123" s="26"/>
    </row>
    <row r="124" spans="6:26" x14ac:dyDescent="0.25">
      <c r="F124" s="26"/>
      <c r="G124" s="26"/>
      <c r="H124" s="26"/>
      <c r="I124" s="26"/>
      <c r="J124" s="26"/>
      <c r="K124" s="26"/>
      <c r="L124" s="26"/>
      <c r="M124" s="26"/>
      <c r="T124" s="26"/>
      <c r="U124" s="26"/>
      <c r="V124" s="26"/>
      <c r="W124" s="26"/>
      <c r="X124" s="26"/>
      <c r="Y124" s="26"/>
      <c r="Z124" s="26"/>
    </row>
    <row r="125" spans="6:26" x14ac:dyDescent="0.25">
      <c r="F125" s="26"/>
      <c r="G125" s="26"/>
      <c r="H125" s="26"/>
      <c r="I125" s="26"/>
      <c r="J125" s="26"/>
      <c r="K125" s="26"/>
      <c r="L125" s="26"/>
      <c r="M125" s="26"/>
      <c r="T125" s="26"/>
      <c r="U125" s="26"/>
      <c r="V125" s="26"/>
      <c r="W125" s="26"/>
      <c r="X125" s="26"/>
      <c r="Y125" s="26"/>
      <c r="Z125" s="26"/>
    </row>
    <row r="126" spans="6:26" x14ac:dyDescent="0.25">
      <c r="F126" s="26"/>
      <c r="G126" s="26"/>
      <c r="H126" s="26"/>
      <c r="I126" s="26"/>
      <c r="J126" s="26"/>
      <c r="K126" s="26"/>
      <c r="L126" s="26"/>
      <c r="M126" s="26"/>
      <c r="T126" s="26"/>
      <c r="U126" s="26"/>
      <c r="V126" s="26"/>
      <c r="W126" s="26"/>
      <c r="X126" s="26"/>
      <c r="Y126" s="26"/>
      <c r="Z126" s="26"/>
    </row>
    <row r="127" spans="6:26" x14ac:dyDescent="0.25">
      <c r="F127" s="26"/>
      <c r="G127" s="26"/>
      <c r="H127" s="26"/>
      <c r="I127" s="26"/>
      <c r="J127" s="26"/>
      <c r="K127" s="26"/>
      <c r="L127" s="26"/>
      <c r="M127" s="26"/>
      <c r="T127" s="26"/>
      <c r="U127" s="26"/>
      <c r="V127" s="26"/>
      <c r="W127" s="26"/>
      <c r="X127" s="26"/>
      <c r="Y127" s="26"/>
      <c r="Z127" s="26"/>
    </row>
    <row r="128" spans="6:26" x14ac:dyDescent="0.25">
      <c r="F128" s="26"/>
      <c r="G128" s="26"/>
      <c r="H128" s="26"/>
      <c r="I128" s="26"/>
      <c r="J128" s="26"/>
      <c r="K128" s="26"/>
      <c r="L128" s="26"/>
      <c r="M128" s="26"/>
      <c r="T128" s="26"/>
      <c r="U128" s="26"/>
      <c r="V128" s="26"/>
      <c r="W128" s="26"/>
      <c r="X128" s="26"/>
      <c r="Y128" s="26"/>
      <c r="Z128" s="26"/>
    </row>
    <row r="129" spans="6:26" x14ac:dyDescent="0.25">
      <c r="F129" s="26"/>
      <c r="G129" s="26"/>
      <c r="H129" s="26"/>
      <c r="I129" s="26"/>
      <c r="J129" s="26"/>
      <c r="K129" s="26"/>
      <c r="L129" s="26"/>
      <c r="M129" s="26"/>
      <c r="T129" s="26"/>
      <c r="U129" s="26"/>
      <c r="V129" s="26"/>
      <c r="W129" s="26"/>
      <c r="X129" s="26"/>
      <c r="Y129" s="26"/>
      <c r="Z129" s="26"/>
    </row>
    <row r="130" spans="6:26" x14ac:dyDescent="0.25">
      <c r="F130" s="26"/>
      <c r="G130" s="26"/>
      <c r="H130" s="26"/>
      <c r="I130" s="26"/>
      <c r="J130" s="26"/>
      <c r="K130" s="26"/>
      <c r="L130" s="26"/>
      <c r="M130" s="26"/>
      <c r="T130" s="26"/>
      <c r="U130" s="26"/>
      <c r="V130" s="26"/>
      <c r="W130" s="26"/>
      <c r="X130" s="26"/>
      <c r="Y130" s="26"/>
      <c r="Z130" s="26"/>
    </row>
    <row r="131" spans="6:26" x14ac:dyDescent="0.25">
      <c r="F131" s="26"/>
      <c r="G131" s="26"/>
      <c r="H131" s="26"/>
      <c r="I131" s="26"/>
      <c r="J131" s="26"/>
      <c r="K131" s="26"/>
      <c r="L131" s="26"/>
      <c r="M131" s="26"/>
      <c r="T131" s="26"/>
      <c r="U131" s="26"/>
      <c r="V131" s="26"/>
      <c r="W131" s="26"/>
      <c r="X131" s="26"/>
      <c r="Y131" s="26"/>
      <c r="Z131" s="26"/>
    </row>
    <row r="132" spans="6:26" x14ac:dyDescent="0.25">
      <c r="F132" s="26"/>
      <c r="G132" s="26"/>
      <c r="H132" s="26"/>
      <c r="I132" s="26"/>
      <c r="J132" s="26"/>
      <c r="K132" s="26"/>
      <c r="L132" s="26"/>
      <c r="M132" s="26"/>
      <c r="T132" s="26"/>
      <c r="U132" s="26"/>
      <c r="V132" s="26"/>
      <c r="W132" s="26"/>
      <c r="X132" s="26"/>
      <c r="Y132" s="26"/>
      <c r="Z132" s="26"/>
    </row>
    <row r="133" spans="6:26" x14ac:dyDescent="0.25">
      <c r="F133" s="26"/>
      <c r="G133" s="26"/>
      <c r="H133" s="26"/>
      <c r="I133" s="26"/>
      <c r="J133" s="26"/>
      <c r="K133" s="26"/>
      <c r="L133" s="26"/>
      <c r="M133" s="26"/>
      <c r="T133" s="26"/>
      <c r="U133" s="26"/>
      <c r="V133" s="26"/>
      <c r="W133" s="26"/>
      <c r="X133" s="26"/>
      <c r="Y133" s="26"/>
      <c r="Z133" s="26"/>
    </row>
    <row r="134" spans="6:26" x14ac:dyDescent="0.25">
      <c r="F134" s="26"/>
      <c r="G134" s="26"/>
      <c r="H134" s="26"/>
      <c r="I134" s="26"/>
      <c r="J134" s="26"/>
      <c r="K134" s="26"/>
      <c r="L134" s="26"/>
      <c r="M134" s="26"/>
      <c r="T134" s="26"/>
      <c r="U134" s="26"/>
      <c r="V134" s="26"/>
      <c r="W134" s="26"/>
      <c r="X134" s="26"/>
      <c r="Y134" s="26"/>
      <c r="Z134" s="26"/>
    </row>
    <row r="135" spans="6:26" x14ac:dyDescent="0.25">
      <c r="F135" s="26"/>
      <c r="G135" s="26"/>
      <c r="H135" s="26"/>
      <c r="I135" s="26"/>
      <c r="J135" s="26"/>
      <c r="K135" s="26"/>
      <c r="L135" s="26"/>
      <c r="M135" s="26"/>
      <c r="T135" s="26"/>
      <c r="U135" s="26"/>
      <c r="V135" s="26"/>
      <c r="W135" s="26"/>
      <c r="X135" s="26"/>
      <c r="Y135" s="26"/>
      <c r="Z135" s="26"/>
    </row>
    <row r="136" spans="6:26" x14ac:dyDescent="0.25">
      <c r="F136" s="26"/>
      <c r="G136" s="26"/>
      <c r="H136" s="26"/>
      <c r="I136" s="26"/>
      <c r="J136" s="26"/>
      <c r="K136" s="26"/>
      <c r="L136" s="26"/>
      <c r="M136" s="26"/>
      <c r="T136" s="26"/>
      <c r="U136" s="26"/>
      <c r="V136" s="26"/>
      <c r="W136" s="26"/>
      <c r="X136" s="26"/>
      <c r="Y136" s="26"/>
      <c r="Z136" s="26"/>
    </row>
    <row r="137" spans="6:26" x14ac:dyDescent="0.25">
      <c r="F137" s="26"/>
      <c r="G137" s="26"/>
      <c r="H137" s="26"/>
      <c r="I137" s="26"/>
      <c r="J137" s="26"/>
      <c r="K137" s="26"/>
      <c r="L137" s="26"/>
      <c r="M137" s="26"/>
      <c r="T137" s="26"/>
      <c r="U137" s="26"/>
      <c r="V137" s="26"/>
      <c r="W137" s="26"/>
      <c r="X137" s="26"/>
      <c r="Y137" s="26"/>
      <c r="Z137" s="26"/>
    </row>
    <row r="138" spans="6:26" x14ac:dyDescent="0.25">
      <c r="F138" s="26"/>
      <c r="G138" s="26"/>
      <c r="H138" s="26"/>
      <c r="I138" s="26"/>
      <c r="J138" s="26"/>
      <c r="K138" s="26"/>
      <c r="L138" s="26"/>
      <c r="M138" s="26"/>
      <c r="T138" s="26"/>
      <c r="U138" s="26"/>
      <c r="V138" s="26"/>
      <c r="W138" s="26"/>
      <c r="X138" s="26"/>
      <c r="Y138" s="26"/>
      <c r="Z138" s="26"/>
    </row>
    <row r="139" spans="6:26" x14ac:dyDescent="0.25">
      <c r="F139" s="26"/>
      <c r="G139" s="26"/>
      <c r="H139" s="26"/>
      <c r="I139" s="26"/>
      <c r="J139" s="26"/>
      <c r="K139" s="26"/>
      <c r="L139" s="26"/>
      <c r="M139" s="26"/>
      <c r="T139" s="26"/>
      <c r="U139" s="26"/>
      <c r="V139" s="26"/>
      <c r="W139" s="26"/>
      <c r="X139" s="26"/>
      <c r="Y139" s="26"/>
      <c r="Z139" s="26"/>
    </row>
    <row r="140" spans="6:26" x14ac:dyDescent="0.25">
      <c r="F140" s="26"/>
      <c r="G140" s="26"/>
      <c r="H140" s="26"/>
      <c r="I140" s="26"/>
      <c r="J140" s="26"/>
      <c r="K140" s="26"/>
      <c r="L140" s="26"/>
      <c r="M140" s="26"/>
      <c r="T140" s="26"/>
      <c r="U140" s="26"/>
      <c r="V140" s="26"/>
      <c r="W140" s="26"/>
      <c r="X140" s="26"/>
      <c r="Y140" s="26"/>
      <c r="Z140" s="26"/>
    </row>
    <row r="141" spans="6:26" x14ac:dyDescent="0.25">
      <c r="F141" s="26"/>
      <c r="G141" s="26"/>
      <c r="H141" s="26"/>
      <c r="I141" s="26"/>
      <c r="J141" s="26"/>
      <c r="K141" s="26"/>
      <c r="L141" s="26"/>
      <c r="M141" s="26"/>
      <c r="T141" s="26"/>
      <c r="U141" s="26"/>
      <c r="V141" s="26"/>
      <c r="W141" s="26"/>
      <c r="X141" s="26"/>
      <c r="Y141" s="26"/>
      <c r="Z141" s="26"/>
    </row>
    <row r="142" spans="6:26" x14ac:dyDescent="0.25">
      <c r="F142" s="26"/>
      <c r="G142" s="26"/>
      <c r="H142" s="26"/>
      <c r="I142" s="26"/>
      <c r="J142" s="26"/>
      <c r="K142" s="26"/>
      <c r="L142" s="26"/>
      <c r="M142" s="26"/>
      <c r="T142" s="26"/>
      <c r="U142" s="26"/>
      <c r="V142" s="26"/>
      <c r="W142" s="26"/>
      <c r="X142" s="26"/>
      <c r="Y142" s="26"/>
      <c r="Z142" s="26"/>
    </row>
    <row r="143" spans="6:26" x14ac:dyDescent="0.25">
      <c r="F143" s="26"/>
      <c r="G143" s="26"/>
      <c r="H143" s="26"/>
      <c r="I143" s="26"/>
      <c r="J143" s="26"/>
      <c r="K143" s="26"/>
      <c r="L143" s="26"/>
      <c r="M143" s="26"/>
      <c r="T143" s="26"/>
      <c r="U143" s="26"/>
      <c r="V143" s="26"/>
      <c r="W143" s="26"/>
      <c r="X143" s="26"/>
      <c r="Y143" s="26"/>
      <c r="Z143" s="26"/>
    </row>
    <row r="144" spans="6:26" x14ac:dyDescent="0.25">
      <c r="F144" s="26"/>
      <c r="G144" s="26"/>
      <c r="H144" s="26"/>
      <c r="I144" s="26"/>
      <c r="J144" s="26"/>
      <c r="K144" s="26"/>
      <c r="L144" s="26"/>
      <c r="M144" s="26"/>
      <c r="T144" s="26"/>
      <c r="U144" s="26"/>
      <c r="V144" s="26"/>
      <c r="W144" s="26"/>
      <c r="X144" s="26"/>
      <c r="Y144" s="26"/>
      <c r="Z144" s="26"/>
    </row>
    <row r="145" spans="6:26" x14ac:dyDescent="0.25">
      <c r="F145" s="26"/>
      <c r="G145" s="26"/>
      <c r="H145" s="26"/>
      <c r="I145" s="26"/>
      <c r="J145" s="26"/>
      <c r="K145" s="26"/>
      <c r="L145" s="26"/>
      <c r="M145" s="26"/>
      <c r="T145" s="26"/>
      <c r="U145" s="26"/>
      <c r="V145" s="26"/>
      <c r="W145" s="26"/>
      <c r="X145" s="26"/>
      <c r="Y145" s="26"/>
      <c r="Z145" s="26"/>
    </row>
    <row r="146" spans="6:26" x14ac:dyDescent="0.25">
      <c r="F146" s="26"/>
      <c r="G146" s="26"/>
      <c r="H146" s="26"/>
      <c r="I146" s="26"/>
      <c r="J146" s="26"/>
      <c r="K146" s="26"/>
      <c r="L146" s="26"/>
      <c r="M146" s="26"/>
      <c r="T146" s="26"/>
      <c r="U146" s="26"/>
      <c r="V146" s="26"/>
      <c r="W146" s="26"/>
      <c r="X146" s="26"/>
      <c r="Y146" s="26"/>
      <c r="Z146" s="26"/>
    </row>
    <row r="147" spans="6:26" x14ac:dyDescent="0.25">
      <c r="F147" s="26"/>
      <c r="G147" s="26"/>
      <c r="H147" s="26"/>
      <c r="I147" s="26"/>
      <c r="J147" s="26"/>
      <c r="K147" s="26"/>
      <c r="L147" s="26"/>
      <c r="M147" s="26"/>
      <c r="T147" s="26"/>
      <c r="U147" s="26"/>
      <c r="V147" s="26"/>
      <c r="W147" s="26"/>
      <c r="X147" s="26"/>
      <c r="Y147" s="26"/>
      <c r="Z147" s="26"/>
    </row>
    <row r="148" spans="6:26" x14ac:dyDescent="0.25">
      <c r="F148" s="26"/>
      <c r="G148" s="26"/>
      <c r="H148" s="26"/>
      <c r="I148" s="26"/>
      <c r="J148" s="26"/>
      <c r="K148" s="26"/>
      <c r="L148" s="26"/>
      <c r="M148" s="26"/>
      <c r="T148" s="26"/>
      <c r="U148" s="26"/>
      <c r="V148" s="26"/>
      <c r="W148" s="26"/>
      <c r="X148" s="26"/>
      <c r="Y148" s="26"/>
      <c r="Z148" s="26"/>
    </row>
    <row r="149" spans="6:26" x14ac:dyDescent="0.25">
      <c r="F149" s="26"/>
      <c r="G149" s="26"/>
      <c r="H149" s="26"/>
      <c r="I149" s="26"/>
      <c r="J149" s="26"/>
      <c r="K149" s="26"/>
      <c r="L149" s="26"/>
      <c r="M149" s="26"/>
      <c r="T149" s="26"/>
      <c r="U149" s="26"/>
      <c r="V149" s="26"/>
      <c r="W149" s="26"/>
      <c r="X149" s="26"/>
      <c r="Y149" s="26"/>
      <c r="Z149" s="26"/>
    </row>
    <row r="150" spans="6:26" x14ac:dyDescent="0.25">
      <c r="F150" s="26"/>
      <c r="G150" s="26"/>
      <c r="H150" s="26"/>
      <c r="I150" s="26"/>
      <c r="J150" s="26"/>
      <c r="K150" s="26"/>
      <c r="L150" s="26"/>
      <c r="M150" s="26"/>
      <c r="T150" s="26"/>
      <c r="U150" s="26"/>
      <c r="V150" s="26"/>
      <c r="W150" s="26"/>
      <c r="X150" s="26"/>
      <c r="Y150" s="26"/>
      <c r="Z150" s="26"/>
    </row>
    <row r="151" spans="6:26" x14ac:dyDescent="0.25">
      <c r="F151" s="26"/>
      <c r="G151" s="26"/>
      <c r="H151" s="26"/>
      <c r="I151" s="26"/>
      <c r="J151" s="26"/>
      <c r="K151" s="26"/>
      <c r="L151" s="26"/>
      <c r="M151" s="26"/>
      <c r="T151" s="26"/>
      <c r="U151" s="26"/>
      <c r="V151" s="26"/>
      <c r="W151" s="26"/>
      <c r="X151" s="26"/>
      <c r="Y151" s="26"/>
      <c r="Z151" s="26"/>
    </row>
    <row r="152" spans="6:26" x14ac:dyDescent="0.25">
      <c r="F152" s="26"/>
      <c r="G152" s="26"/>
      <c r="H152" s="26"/>
      <c r="I152" s="26"/>
      <c r="J152" s="26"/>
      <c r="K152" s="26"/>
      <c r="L152" s="26"/>
      <c r="M152" s="26"/>
      <c r="T152" s="26"/>
      <c r="U152" s="26"/>
      <c r="V152" s="26"/>
      <c r="W152" s="26"/>
      <c r="X152" s="26"/>
      <c r="Y152" s="26"/>
      <c r="Z152" s="26"/>
    </row>
    <row r="153" spans="6:26" x14ac:dyDescent="0.25">
      <c r="F153" s="26"/>
      <c r="G153" s="26"/>
      <c r="H153" s="26"/>
      <c r="I153" s="26"/>
      <c r="J153" s="26"/>
      <c r="K153" s="26"/>
      <c r="L153" s="26"/>
      <c r="M153" s="26"/>
      <c r="T153" s="26"/>
      <c r="U153" s="26"/>
      <c r="V153" s="26"/>
      <c r="W153" s="26"/>
      <c r="X153" s="26"/>
      <c r="Y153" s="26"/>
      <c r="Z153" s="26"/>
    </row>
    <row r="154" spans="6:26" x14ac:dyDescent="0.25">
      <c r="F154" s="26"/>
      <c r="G154" s="26"/>
      <c r="H154" s="26"/>
      <c r="I154" s="26"/>
      <c r="J154" s="26"/>
      <c r="K154" s="26"/>
      <c r="L154" s="26"/>
      <c r="M154" s="26"/>
      <c r="T154" s="26"/>
      <c r="U154" s="26"/>
      <c r="V154" s="26"/>
      <c r="W154" s="26"/>
      <c r="X154" s="26"/>
      <c r="Y154" s="26"/>
      <c r="Z154" s="26"/>
    </row>
    <row r="155" spans="6:26" x14ac:dyDescent="0.25">
      <c r="F155" s="26"/>
      <c r="G155" s="26"/>
      <c r="H155" s="26"/>
      <c r="I155" s="26"/>
      <c r="J155" s="26"/>
      <c r="K155" s="26"/>
      <c r="L155" s="26"/>
      <c r="M155" s="26"/>
      <c r="T155" s="26"/>
      <c r="U155" s="26"/>
      <c r="V155" s="26"/>
      <c r="W155" s="26"/>
      <c r="X155" s="26"/>
      <c r="Y155" s="26"/>
      <c r="Z155" s="26"/>
    </row>
    <row r="156" spans="6:26" x14ac:dyDescent="0.25">
      <c r="F156" s="26"/>
      <c r="G156" s="26"/>
      <c r="H156" s="26"/>
      <c r="I156" s="26"/>
      <c r="J156" s="26"/>
      <c r="K156" s="26"/>
      <c r="L156" s="26"/>
      <c r="M156" s="26"/>
      <c r="T156" s="26"/>
      <c r="U156" s="26"/>
      <c r="V156" s="26"/>
      <c r="W156" s="26"/>
      <c r="X156" s="26"/>
      <c r="Y156" s="26"/>
      <c r="Z156" s="26"/>
    </row>
    <row r="157" spans="6:26" x14ac:dyDescent="0.25">
      <c r="F157" s="26"/>
      <c r="G157" s="26"/>
      <c r="H157" s="26"/>
      <c r="I157" s="26"/>
      <c r="J157" s="26"/>
      <c r="K157" s="26"/>
      <c r="L157" s="26"/>
      <c r="M157" s="26"/>
      <c r="T157" s="26"/>
      <c r="U157" s="26"/>
      <c r="V157" s="26"/>
      <c r="W157" s="26"/>
      <c r="X157" s="26"/>
      <c r="Y157" s="26"/>
      <c r="Z157" s="26"/>
    </row>
    <row r="158" spans="6:26" x14ac:dyDescent="0.25">
      <c r="F158" s="26"/>
      <c r="G158" s="26"/>
      <c r="H158" s="26"/>
      <c r="I158" s="26"/>
      <c r="J158" s="26"/>
      <c r="K158" s="26"/>
      <c r="L158" s="26"/>
      <c r="M158" s="26"/>
      <c r="T158" s="26"/>
      <c r="U158" s="26"/>
      <c r="V158" s="26"/>
      <c r="W158" s="26"/>
      <c r="X158" s="26"/>
      <c r="Y158" s="26"/>
      <c r="Z158" s="26"/>
    </row>
    <row r="159" spans="6:26" x14ac:dyDescent="0.25">
      <c r="F159" s="26"/>
      <c r="G159" s="26"/>
      <c r="H159" s="26"/>
      <c r="I159" s="26"/>
      <c r="J159" s="26"/>
      <c r="K159" s="26"/>
      <c r="L159" s="26"/>
      <c r="M159" s="26"/>
      <c r="T159" s="26"/>
      <c r="U159" s="26"/>
      <c r="V159" s="26"/>
      <c r="W159" s="26"/>
      <c r="X159" s="26"/>
      <c r="Y159" s="26"/>
      <c r="Z159" s="26"/>
    </row>
    <row r="160" spans="6:26" x14ac:dyDescent="0.25">
      <c r="F160" s="26"/>
      <c r="G160" s="26"/>
      <c r="H160" s="26"/>
      <c r="I160" s="26"/>
      <c r="J160" s="26"/>
      <c r="K160" s="26"/>
      <c r="L160" s="26"/>
      <c r="M160" s="26"/>
      <c r="T160" s="26"/>
      <c r="U160" s="26"/>
      <c r="V160" s="26"/>
      <c r="W160" s="26"/>
      <c r="X160" s="26"/>
      <c r="Y160" s="26"/>
      <c r="Z160" s="26"/>
    </row>
    <row r="161" spans="6:26" x14ac:dyDescent="0.25">
      <c r="F161" s="26"/>
      <c r="G161" s="26"/>
      <c r="H161" s="26"/>
      <c r="I161" s="26"/>
      <c r="J161" s="26"/>
      <c r="K161" s="26"/>
      <c r="L161" s="26"/>
      <c r="M161" s="26"/>
      <c r="T161" s="26"/>
      <c r="U161" s="26"/>
      <c r="V161" s="26"/>
      <c r="W161" s="26"/>
      <c r="X161" s="26"/>
      <c r="Y161" s="26"/>
      <c r="Z161" s="26"/>
    </row>
    <row r="162" spans="6:26" x14ac:dyDescent="0.25">
      <c r="F162" s="26"/>
      <c r="G162" s="26"/>
      <c r="H162" s="26"/>
      <c r="I162" s="26"/>
      <c r="J162" s="26"/>
      <c r="K162" s="26"/>
      <c r="L162" s="26"/>
      <c r="M162" s="26"/>
      <c r="T162" s="26"/>
      <c r="U162" s="26"/>
      <c r="V162" s="26"/>
      <c r="W162" s="26"/>
      <c r="X162" s="26"/>
      <c r="Y162" s="26"/>
      <c r="Z162" s="26"/>
    </row>
    <row r="163" spans="6:26" x14ac:dyDescent="0.25">
      <c r="F163" s="26"/>
      <c r="G163" s="26"/>
      <c r="H163" s="26"/>
      <c r="I163" s="26"/>
      <c r="J163" s="26"/>
      <c r="K163" s="26"/>
      <c r="L163" s="26"/>
      <c r="M163" s="26"/>
      <c r="T163" s="26"/>
      <c r="U163" s="26"/>
      <c r="V163" s="26"/>
      <c r="W163" s="26"/>
      <c r="X163" s="26"/>
      <c r="Y163" s="26"/>
      <c r="Z163" s="26"/>
    </row>
    <row r="164" spans="6:26" x14ac:dyDescent="0.25">
      <c r="F164" s="26"/>
      <c r="G164" s="26"/>
      <c r="H164" s="26"/>
      <c r="I164" s="26"/>
      <c r="J164" s="26"/>
      <c r="K164" s="26"/>
      <c r="L164" s="26"/>
      <c r="M164" s="26"/>
      <c r="T164" s="26"/>
      <c r="U164" s="26"/>
      <c r="V164" s="26"/>
      <c r="W164" s="26"/>
      <c r="X164" s="26"/>
      <c r="Y164" s="26"/>
      <c r="Z164" s="26"/>
    </row>
    <row r="165" spans="6:26" x14ac:dyDescent="0.25">
      <c r="F165" s="26"/>
      <c r="G165" s="26"/>
      <c r="H165" s="26"/>
      <c r="I165" s="26"/>
      <c r="J165" s="26"/>
      <c r="K165" s="26"/>
      <c r="L165" s="26"/>
      <c r="M165" s="26"/>
      <c r="T165" s="26"/>
      <c r="U165" s="26"/>
      <c r="V165" s="26"/>
      <c r="W165" s="26"/>
      <c r="X165" s="26"/>
      <c r="Y165" s="26"/>
      <c r="Z165" s="26"/>
    </row>
    <row r="166" spans="6:26" x14ac:dyDescent="0.25">
      <c r="F166" s="26"/>
      <c r="G166" s="26"/>
      <c r="H166" s="26"/>
      <c r="I166" s="26"/>
      <c r="J166" s="26"/>
      <c r="K166" s="26"/>
      <c r="L166" s="26"/>
      <c r="M166" s="26"/>
      <c r="T166" s="26"/>
      <c r="U166" s="26"/>
      <c r="V166" s="26"/>
      <c r="W166" s="26"/>
      <c r="X166" s="26"/>
      <c r="Y166" s="26"/>
      <c r="Z166" s="26"/>
    </row>
    <row r="167" spans="6:26" x14ac:dyDescent="0.25">
      <c r="F167" s="26"/>
      <c r="G167" s="26"/>
      <c r="H167" s="26"/>
      <c r="I167" s="26"/>
      <c r="J167" s="26"/>
      <c r="K167" s="26"/>
      <c r="L167" s="26"/>
      <c r="M167" s="26"/>
      <c r="T167" s="26"/>
      <c r="U167" s="26"/>
      <c r="V167" s="26"/>
      <c r="W167" s="26"/>
      <c r="X167" s="26"/>
      <c r="Y167" s="26"/>
      <c r="Z167" s="26"/>
    </row>
    <row r="168" spans="6:26" x14ac:dyDescent="0.25">
      <c r="F168" s="26"/>
      <c r="G168" s="26"/>
      <c r="H168" s="26"/>
      <c r="I168" s="26"/>
      <c r="J168" s="26"/>
      <c r="K168" s="26"/>
      <c r="L168" s="26"/>
      <c r="M168" s="26"/>
      <c r="T168" s="26"/>
      <c r="U168" s="26"/>
      <c r="V168" s="26"/>
      <c r="W168" s="26"/>
      <c r="X168" s="26"/>
      <c r="Y168" s="26"/>
      <c r="Z168" s="26"/>
    </row>
    <row r="169" spans="6:26" x14ac:dyDescent="0.25">
      <c r="F169" s="26"/>
      <c r="G169" s="26"/>
      <c r="H169" s="26"/>
      <c r="I169" s="26"/>
      <c r="J169" s="26"/>
      <c r="K169" s="26"/>
      <c r="L169" s="26"/>
      <c r="M169" s="26"/>
      <c r="T169" s="26"/>
      <c r="U169" s="26"/>
      <c r="V169" s="26"/>
      <c r="W169" s="26"/>
      <c r="X169" s="26"/>
      <c r="Y169" s="26"/>
      <c r="Z169" s="26"/>
    </row>
    <row r="170" spans="6:26" x14ac:dyDescent="0.25">
      <c r="F170" s="26"/>
      <c r="G170" s="26"/>
      <c r="H170" s="26"/>
      <c r="I170" s="26"/>
      <c r="J170" s="26"/>
      <c r="K170" s="26"/>
      <c r="L170" s="26"/>
      <c r="M170" s="26"/>
      <c r="T170" s="26"/>
      <c r="U170" s="26"/>
      <c r="V170" s="26"/>
      <c r="W170" s="26"/>
      <c r="X170" s="26"/>
      <c r="Y170" s="26"/>
      <c r="Z170" s="26"/>
    </row>
    <row r="171" spans="6:26" x14ac:dyDescent="0.25">
      <c r="F171" s="26"/>
      <c r="G171" s="26"/>
      <c r="H171" s="26"/>
      <c r="I171" s="26"/>
      <c r="J171" s="26"/>
      <c r="K171" s="26"/>
      <c r="L171" s="26"/>
      <c r="M171" s="26"/>
      <c r="T171" s="26"/>
      <c r="U171" s="26"/>
      <c r="V171" s="26"/>
      <c r="W171" s="26"/>
      <c r="X171" s="26"/>
      <c r="Y171" s="26"/>
      <c r="Z171" s="26"/>
    </row>
    <row r="172" spans="6:26" x14ac:dyDescent="0.25">
      <c r="F172" s="26"/>
      <c r="G172" s="26"/>
      <c r="H172" s="26"/>
      <c r="I172" s="26"/>
      <c r="J172" s="26"/>
      <c r="K172" s="26"/>
      <c r="L172" s="26"/>
      <c r="M172" s="26"/>
      <c r="T172" s="26"/>
      <c r="U172" s="26"/>
      <c r="V172" s="26"/>
      <c r="W172" s="26"/>
      <c r="X172" s="26"/>
      <c r="Y172" s="26"/>
      <c r="Z172" s="26"/>
    </row>
    <row r="173" spans="6:26" x14ac:dyDescent="0.25">
      <c r="F173" s="26"/>
      <c r="G173" s="26"/>
      <c r="H173" s="26"/>
      <c r="I173" s="26"/>
      <c r="J173" s="26"/>
      <c r="K173" s="26"/>
      <c r="L173" s="26"/>
      <c r="M173" s="26"/>
      <c r="T173" s="26"/>
      <c r="U173" s="26"/>
      <c r="V173" s="26"/>
      <c r="W173" s="26"/>
      <c r="X173" s="26"/>
      <c r="Y173" s="26"/>
      <c r="Z173" s="26"/>
    </row>
    <row r="174" spans="6:26" x14ac:dyDescent="0.25">
      <c r="F174" s="26"/>
      <c r="G174" s="26"/>
      <c r="H174" s="26"/>
      <c r="I174" s="26"/>
      <c r="J174" s="26"/>
      <c r="K174" s="26"/>
      <c r="L174" s="26"/>
      <c r="M174" s="26"/>
      <c r="T174" s="26"/>
      <c r="U174" s="26"/>
      <c r="V174" s="26"/>
      <c r="W174" s="26"/>
      <c r="X174" s="26"/>
      <c r="Y174" s="26"/>
      <c r="Z174" s="26"/>
    </row>
    <row r="175" spans="6:26" x14ac:dyDescent="0.25">
      <c r="F175" s="26"/>
      <c r="G175" s="26"/>
      <c r="H175" s="26"/>
      <c r="I175" s="26"/>
      <c r="J175" s="26"/>
      <c r="K175" s="26"/>
      <c r="L175" s="26"/>
      <c r="M175" s="26"/>
      <c r="T175" s="26"/>
      <c r="U175" s="26"/>
      <c r="V175" s="26"/>
      <c r="W175" s="26"/>
      <c r="X175" s="26"/>
      <c r="Y175" s="26"/>
      <c r="Z175" s="26"/>
    </row>
    <row r="176" spans="6:26" x14ac:dyDescent="0.25">
      <c r="F176" s="26"/>
      <c r="G176" s="26"/>
      <c r="H176" s="26"/>
      <c r="I176" s="26"/>
      <c r="J176" s="26"/>
      <c r="K176" s="26"/>
      <c r="L176" s="26"/>
      <c r="M176" s="26"/>
      <c r="T176" s="26"/>
      <c r="U176" s="26"/>
      <c r="V176" s="26"/>
      <c r="W176" s="26"/>
      <c r="X176" s="26"/>
      <c r="Y176" s="26"/>
      <c r="Z176" s="26"/>
    </row>
    <row r="177" spans="6:26" x14ac:dyDescent="0.25">
      <c r="F177" s="26"/>
      <c r="G177" s="26"/>
      <c r="H177" s="26"/>
      <c r="I177" s="26"/>
      <c r="J177" s="26"/>
      <c r="K177" s="26"/>
      <c r="L177" s="26"/>
      <c r="M177" s="26"/>
      <c r="T177" s="26"/>
      <c r="U177" s="26"/>
      <c r="V177" s="26"/>
      <c r="W177" s="26"/>
      <c r="X177" s="26"/>
      <c r="Y177" s="26"/>
      <c r="Z177" s="26"/>
    </row>
    <row r="178" spans="6:26" x14ac:dyDescent="0.25">
      <c r="F178" s="26"/>
      <c r="G178" s="26"/>
      <c r="H178" s="26"/>
      <c r="I178" s="26"/>
      <c r="J178" s="26"/>
      <c r="K178" s="26"/>
      <c r="L178" s="26"/>
      <c r="M178" s="26"/>
      <c r="T178" s="26"/>
      <c r="U178" s="26"/>
      <c r="V178" s="26"/>
      <c r="W178" s="26"/>
      <c r="X178" s="26"/>
      <c r="Y178" s="26"/>
      <c r="Z178" s="26"/>
    </row>
    <row r="179" spans="6:26" x14ac:dyDescent="0.25">
      <c r="F179" s="26"/>
      <c r="G179" s="26"/>
      <c r="H179" s="26"/>
      <c r="I179" s="26"/>
      <c r="J179" s="26"/>
      <c r="K179" s="26"/>
      <c r="L179" s="26"/>
      <c r="M179" s="26"/>
      <c r="T179" s="26"/>
      <c r="U179" s="26"/>
      <c r="V179" s="26"/>
      <c r="W179" s="26"/>
      <c r="X179" s="26"/>
      <c r="Y179" s="26"/>
      <c r="Z179" s="26"/>
    </row>
    <row r="180" spans="6:26" x14ac:dyDescent="0.25">
      <c r="F180" s="26"/>
      <c r="G180" s="26"/>
      <c r="H180" s="26"/>
      <c r="I180" s="26"/>
      <c r="J180" s="26"/>
      <c r="K180" s="26"/>
      <c r="L180" s="26"/>
      <c r="M180" s="26"/>
      <c r="T180" s="26"/>
      <c r="U180" s="26"/>
      <c r="V180" s="26"/>
      <c r="W180" s="26"/>
      <c r="X180" s="26"/>
      <c r="Y180" s="26"/>
      <c r="Z180" s="26"/>
    </row>
    <row r="181" spans="6:26" x14ac:dyDescent="0.25">
      <c r="F181" s="26"/>
      <c r="G181" s="26"/>
      <c r="H181" s="26"/>
      <c r="I181" s="26"/>
      <c r="J181" s="26"/>
      <c r="K181" s="26"/>
      <c r="L181" s="26"/>
      <c r="M181" s="26"/>
      <c r="T181" s="26"/>
      <c r="U181" s="26"/>
      <c r="V181" s="26"/>
      <c r="W181" s="26"/>
      <c r="X181" s="26"/>
      <c r="Y181" s="26"/>
      <c r="Z181" s="26"/>
    </row>
    <row r="182" spans="6:26" x14ac:dyDescent="0.25">
      <c r="F182" s="26"/>
      <c r="G182" s="26"/>
      <c r="H182" s="26"/>
      <c r="I182" s="26"/>
      <c r="J182" s="26"/>
      <c r="K182" s="26"/>
      <c r="L182" s="26"/>
      <c r="M182" s="26"/>
      <c r="T182" s="26"/>
      <c r="U182" s="26"/>
      <c r="V182" s="26"/>
      <c r="W182" s="26"/>
      <c r="X182" s="26"/>
      <c r="Y182" s="26"/>
      <c r="Z182" s="26"/>
    </row>
    <row r="183" spans="6:26" x14ac:dyDescent="0.25">
      <c r="F183" s="26"/>
      <c r="G183" s="26"/>
      <c r="H183" s="26"/>
      <c r="I183" s="26"/>
      <c r="J183" s="26"/>
      <c r="K183" s="26"/>
      <c r="L183" s="26"/>
      <c r="M183" s="26"/>
      <c r="T183" s="26"/>
      <c r="U183" s="26"/>
      <c r="V183" s="26"/>
      <c r="W183" s="26"/>
      <c r="X183" s="26"/>
      <c r="Y183" s="26"/>
      <c r="Z183" s="26"/>
    </row>
    <row r="184" spans="6:26" x14ac:dyDescent="0.25">
      <c r="F184" s="26"/>
      <c r="G184" s="26"/>
      <c r="H184" s="26"/>
      <c r="I184" s="26"/>
      <c r="J184" s="26"/>
      <c r="K184" s="26"/>
      <c r="L184" s="26"/>
      <c r="M184" s="26"/>
      <c r="T184" s="26"/>
      <c r="U184" s="26"/>
      <c r="V184" s="26"/>
      <c r="W184" s="26"/>
      <c r="X184" s="26"/>
      <c r="Y184" s="26"/>
      <c r="Z184" s="26"/>
    </row>
    <row r="185" spans="6:26" x14ac:dyDescent="0.25">
      <c r="F185" s="26"/>
      <c r="G185" s="26"/>
      <c r="H185" s="26"/>
      <c r="I185" s="26"/>
      <c r="J185" s="26"/>
      <c r="K185" s="26"/>
      <c r="L185" s="26"/>
      <c r="M185" s="26"/>
      <c r="T185" s="26"/>
      <c r="U185" s="26"/>
      <c r="V185" s="26"/>
      <c r="W185" s="26"/>
      <c r="X185" s="26"/>
      <c r="Y185" s="26"/>
      <c r="Z185" s="26"/>
    </row>
    <row r="186" spans="6:26" x14ac:dyDescent="0.25">
      <c r="F186" s="26"/>
      <c r="G186" s="26"/>
      <c r="H186" s="26"/>
      <c r="I186" s="26"/>
      <c r="J186" s="26"/>
      <c r="K186" s="26"/>
      <c r="L186" s="26"/>
      <c r="M186" s="26"/>
      <c r="T186" s="26"/>
      <c r="U186" s="26"/>
      <c r="V186" s="26"/>
      <c r="W186" s="26"/>
      <c r="X186" s="26"/>
      <c r="Y186" s="26"/>
      <c r="Z186" s="26"/>
    </row>
    <row r="187" spans="6:26" x14ac:dyDescent="0.25">
      <c r="F187" s="26"/>
      <c r="G187" s="26"/>
      <c r="H187" s="26"/>
      <c r="I187" s="26"/>
      <c r="J187" s="26"/>
      <c r="K187" s="26"/>
      <c r="L187" s="26"/>
      <c r="M187" s="26"/>
      <c r="T187" s="26"/>
      <c r="U187" s="26"/>
      <c r="V187" s="26"/>
      <c r="W187" s="26"/>
      <c r="X187" s="26"/>
      <c r="Y187" s="26"/>
      <c r="Z187" s="26"/>
    </row>
    <row r="188" spans="6:26" x14ac:dyDescent="0.25">
      <c r="F188" s="26"/>
      <c r="G188" s="26"/>
      <c r="H188" s="26"/>
      <c r="I188" s="26"/>
      <c r="J188" s="26"/>
      <c r="K188" s="26"/>
      <c r="L188" s="26"/>
      <c r="M188" s="26"/>
      <c r="T188" s="26"/>
      <c r="U188" s="26"/>
      <c r="V188" s="26"/>
      <c r="W188" s="26"/>
      <c r="X188" s="26"/>
      <c r="Y188" s="26"/>
      <c r="Z188" s="26"/>
    </row>
    <row r="189" spans="6:26" x14ac:dyDescent="0.25">
      <c r="F189" s="26"/>
      <c r="G189" s="26"/>
      <c r="H189" s="26"/>
      <c r="I189" s="26"/>
      <c r="J189" s="26"/>
      <c r="K189" s="26"/>
      <c r="L189" s="26"/>
      <c r="M189" s="26"/>
      <c r="T189" s="26"/>
      <c r="U189" s="26"/>
      <c r="V189" s="26"/>
      <c r="W189" s="26"/>
      <c r="X189" s="26"/>
      <c r="Y189" s="26"/>
      <c r="Z189" s="26"/>
    </row>
    <row r="190" spans="6:26" x14ac:dyDescent="0.25">
      <c r="F190" s="26"/>
      <c r="G190" s="26"/>
      <c r="H190" s="26"/>
      <c r="I190" s="26"/>
      <c r="J190" s="26"/>
      <c r="K190" s="26"/>
      <c r="L190" s="26"/>
      <c r="M190" s="26"/>
      <c r="T190" s="26"/>
      <c r="U190" s="26"/>
      <c r="V190" s="26"/>
      <c r="W190" s="26"/>
      <c r="X190" s="26"/>
      <c r="Y190" s="26"/>
      <c r="Z190" s="26"/>
    </row>
    <row r="191" spans="6:26" x14ac:dyDescent="0.25">
      <c r="F191" s="26"/>
      <c r="G191" s="26"/>
      <c r="H191" s="26"/>
      <c r="I191" s="26"/>
      <c r="J191" s="26"/>
      <c r="K191" s="26"/>
      <c r="L191" s="26"/>
      <c r="M191" s="26"/>
      <c r="T191" s="26"/>
      <c r="U191" s="26"/>
      <c r="V191" s="26"/>
      <c r="W191" s="26"/>
      <c r="X191" s="26"/>
      <c r="Y191" s="26"/>
      <c r="Z191" s="26"/>
    </row>
    <row r="192" spans="6:26" x14ac:dyDescent="0.25">
      <c r="F192" s="26"/>
      <c r="G192" s="26"/>
      <c r="H192" s="26"/>
      <c r="I192" s="26"/>
      <c r="J192" s="26"/>
      <c r="K192" s="26"/>
      <c r="L192" s="26"/>
      <c r="M192" s="26"/>
      <c r="T192" s="26"/>
      <c r="U192" s="26"/>
      <c r="V192" s="26"/>
      <c r="W192" s="26"/>
      <c r="X192" s="26"/>
      <c r="Y192" s="26"/>
      <c r="Z192" s="26"/>
    </row>
    <row r="193" spans="6:26" x14ac:dyDescent="0.25">
      <c r="F193" s="26"/>
      <c r="G193" s="26"/>
      <c r="H193" s="26"/>
      <c r="I193" s="26"/>
      <c r="J193" s="26"/>
      <c r="K193" s="26"/>
      <c r="L193" s="26"/>
      <c r="M193" s="26"/>
      <c r="T193" s="26"/>
      <c r="U193" s="26"/>
      <c r="V193" s="26"/>
      <c r="W193" s="26"/>
      <c r="X193" s="26"/>
      <c r="Y193" s="26"/>
      <c r="Z193" s="26"/>
    </row>
    <row r="194" spans="6:26" x14ac:dyDescent="0.25">
      <c r="F194" s="26"/>
      <c r="G194" s="26"/>
      <c r="H194" s="26"/>
      <c r="I194" s="26"/>
      <c r="J194" s="26"/>
      <c r="K194" s="26"/>
      <c r="L194" s="26"/>
      <c r="M194" s="26"/>
      <c r="T194" s="26"/>
      <c r="U194" s="26"/>
      <c r="V194" s="26"/>
      <c r="W194" s="26"/>
      <c r="X194" s="26"/>
      <c r="Y194" s="26"/>
      <c r="Z194" s="26"/>
    </row>
    <row r="195" spans="6:26" x14ac:dyDescent="0.25">
      <c r="F195" s="26"/>
      <c r="G195" s="26"/>
      <c r="H195" s="26"/>
      <c r="I195" s="26"/>
      <c r="J195" s="26"/>
      <c r="K195" s="26"/>
      <c r="L195" s="26"/>
      <c r="M195" s="26"/>
      <c r="T195" s="26"/>
      <c r="U195" s="26"/>
      <c r="V195" s="26"/>
      <c r="W195" s="26"/>
      <c r="X195" s="26"/>
      <c r="Y195" s="26"/>
      <c r="Z195" s="26"/>
    </row>
    <row r="196" spans="6:26" x14ac:dyDescent="0.25">
      <c r="F196" s="26"/>
      <c r="G196" s="26"/>
      <c r="H196" s="26"/>
      <c r="I196" s="26"/>
      <c r="J196" s="26"/>
      <c r="K196" s="26"/>
      <c r="L196" s="26"/>
      <c r="M196" s="26"/>
      <c r="T196" s="26"/>
      <c r="U196" s="26"/>
      <c r="V196" s="26"/>
      <c r="W196" s="26"/>
      <c r="X196" s="26"/>
      <c r="Y196" s="26"/>
      <c r="Z196" s="26"/>
    </row>
    <row r="197" spans="6:26" x14ac:dyDescent="0.25">
      <c r="F197" s="26"/>
      <c r="G197" s="26"/>
      <c r="H197" s="26"/>
      <c r="I197" s="26"/>
      <c r="J197" s="26"/>
      <c r="K197" s="26"/>
      <c r="L197" s="26"/>
      <c r="M197" s="26"/>
      <c r="T197" s="26"/>
      <c r="U197" s="26"/>
      <c r="V197" s="26"/>
      <c r="W197" s="26"/>
      <c r="X197" s="26"/>
      <c r="Y197" s="26"/>
      <c r="Z197" s="26"/>
    </row>
    <row r="198" spans="6:26" x14ac:dyDescent="0.25">
      <c r="F198" s="26"/>
      <c r="G198" s="26"/>
      <c r="H198" s="26"/>
      <c r="I198" s="26"/>
      <c r="J198" s="26"/>
      <c r="K198" s="26"/>
      <c r="L198" s="26"/>
      <c r="M198" s="26"/>
      <c r="T198" s="26"/>
      <c r="U198" s="26"/>
      <c r="V198" s="26"/>
      <c r="W198" s="26"/>
      <c r="X198" s="26"/>
      <c r="Y198" s="26"/>
      <c r="Z198" s="26"/>
    </row>
    <row r="199" spans="6:26" x14ac:dyDescent="0.25">
      <c r="F199" s="26"/>
      <c r="G199" s="26"/>
      <c r="H199" s="26"/>
      <c r="I199" s="26"/>
      <c r="J199" s="26"/>
      <c r="K199" s="26"/>
      <c r="L199" s="26"/>
      <c r="M199" s="26"/>
      <c r="T199" s="26"/>
      <c r="U199" s="26"/>
      <c r="V199" s="26"/>
      <c r="W199" s="26"/>
      <c r="X199" s="26"/>
      <c r="Y199" s="26"/>
      <c r="Z199" s="26"/>
    </row>
    <row r="200" spans="6:26" x14ac:dyDescent="0.25">
      <c r="F200" s="26"/>
      <c r="G200" s="26"/>
      <c r="H200" s="26"/>
      <c r="I200" s="26"/>
      <c r="J200" s="26"/>
      <c r="K200" s="26"/>
      <c r="L200" s="26"/>
      <c r="M200" s="26"/>
      <c r="T200" s="26"/>
      <c r="U200" s="26"/>
      <c r="V200" s="26"/>
      <c r="W200" s="26"/>
      <c r="X200" s="26"/>
      <c r="Y200" s="26"/>
      <c r="Z200" s="26"/>
    </row>
    <row r="201" spans="6:26" x14ac:dyDescent="0.25">
      <c r="F201" s="26"/>
      <c r="G201" s="26"/>
      <c r="H201" s="26"/>
      <c r="I201" s="26"/>
      <c r="J201" s="26"/>
      <c r="K201" s="26"/>
      <c r="L201" s="26"/>
      <c r="M201" s="26"/>
      <c r="T201" s="26"/>
      <c r="U201" s="26"/>
      <c r="V201" s="26"/>
      <c r="W201" s="26"/>
      <c r="X201" s="26"/>
      <c r="Y201" s="26"/>
      <c r="Z201" s="26"/>
    </row>
    <row r="202" spans="6:26" x14ac:dyDescent="0.25">
      <c r="F202" s="26"/>
      <c r="G202" s="26"/>
      <c r="H202" s="26"/>
      <c r="I202" s="26"/>
      <c r="J202" s="26"/>
      <c r="K202" s="26"/>
      <c r="L202" s="26"/>
      <c r="M202" s="26"/>
      <c r="T202" s="26"/>
      <c r="U202" s="26"/>
      <c r="V202" s="26"/>
      <c r="W202" s="26"/>
      <c r="X202" s="26"/>
      <c r="Y202" s="26"/>
      <c r="Z202" s="26"/>
    </row>
    <row r="203" spans="6:26" x14ac:dyDescent="0.25">
      <c r="F203" s="26"/>
      <c r="G203" s="26"/>
      <c r="H203" s="26"/>
      <c r="I203" s="26"/>
      <c r="J203" s="26"/>
      <c r="K203" s="26"/>
      <c r="L203" s="26"/>
      <c r="M203" s="26"/>
      <c r="T203" s="26"/>
      <c r="U203" s="26"/>
      <c r="V203" s="26"/>
      <c r="W203" s="26"/>
      <c r="X203" s="26"/>
      <c r="Y203" s="26"/>
      <c r="Z203" s="26"/>
    </row>
    <row r="204" spans="6:26" x14ac:dyDescent="0.25">
      <c r="F204" s="26"/>
      <c r="G204" s="26"/>
      <c r="H204" s="26"/>
      <c r="I204" s="26"/>
      <c r="J204" s="26"/>
      <c r="K204" s="26"/>
      <c r="L204" s="26"/>
      <c r="M204" s="26"/>
      <c r="T204" s="26"/>
      <c r="U204" s="26"/>
      <c r="V204" s="26"/>
      <c r="W204" s="26"/>
      <c r="X204" s="26"/>
      <c r="Y204" s="26"/>
      <c r="Z204" s="26"/>
    </row>
    <row r="205" spans="6:26" x14ac:dyDescent="0.25">
      <c r="F205" s="26"/>
      <c r="G205" s="26"/>
      <c r="H205" s="26"/>
      <c r="I205" s="26"/>
      <c r="J205" s="26"/>
      <c r="K205" s="26"/>
      <c r="L205" s="26"/>
      <c r="M205" s="26"/>
      <c r="T205" s="26"/>
      <c r="U205" s="26"/>
      <c r="V205" s="26"/>
      <c r="W205" s="26"/>
      <c r="X205" s="26"/>
      <c r="Y205" s="26"/>
      <c r="Z205" s="26"/>
    </row>
    <row r="206" spans="6:26" x14ac:dyDescent="0.25">
      <c r="F206" s="26"/>
      <c r="G206" s="26"/>
      <c r="H206" s="26"/>
      <c r="I206" s="26"/>
      <c r="J206" s="26"/>
      <c r="K206" s="26"/>
      <c r="L206" s="26"/>
      <c r="M206" s="26"/>
      <c r="T206" s="26"/>
      <c r="U206" s="26"/>
      <c r="V206" s="26"/>
      <c r="W206" s="26"/>
      <c r="X206" s="26"/>
      <c r="Y206" s="26"/>
      <c r="Z206" s="26"/>
    </row>
    <row r="207" spans="6:26" x14ac:dyDescent="0.25">
      <c r="F207" s="26"/>
      <c r="G207" s="26"/>
      <c r="H207" s="26"/>
      <c r="I207" s="26"/>
      <c r="J207" s="26"/>
      <c r="K207" s="26"/>
      <c r="L207" s="26"/>
      <c r="M207" s="26"/>
      <c r="T207" s="26"/>
      <c r="U207" s="26"/>
      <c r="V207" s="26"/>
      <c r="W207" s="26"/>
      <c r="X207" s="26"/>
      <c r="Y207" s="26"/>
      <c r="Z207" s="26"/>
    </row>
    <row r="208" spans="6:26" x14ac:dyDescent="0.25">
      <c r="F208" s="26"/>
      <c r="G208" s="26"/>
      <c r="H208" s="26"/>
      <c r="I208" s="26"/>
      <c r="J208" s="26"/>
      <c r="K208" s="26"/>
      <c r="L208" s="26"/>
      <c r="M208" s="26"/>
      <c r="T208" s="26"/>
      <c r="U208" s="26"/>
      <c r="V208" s="26"/>
      <c r="W208" s="26"/>
      <c r="X208" s="26"/>
      <c r="Y208" s="26"/>
      <c r="Z208" s="26"/>
    </row>
    <row r="209" spans="6:26" x14ac:dyDescent="0.25">
      <c r="F209" s="26"/>
      <c r="G209" s="26"/>
      <c r="H209" s="26"/>
      <c r="I209" s="26"/>
      <c r="J209" s="26"/>
      <c r="K209" s="26"/>
      <c r="L209" s="26"/>
      <c r="M209" s="26"/>
      <c r="T209" s="26"/>
      <c r="U209" s="26"/>
      <c r="V209" s="26"/>
      <c r="W209" s="26"/>
      <c r="X209" s="26"/>
      <c r="Y209" s="26"/>
      <c r="Z209" s="26"/>
    </row>
    <row r="210" spans="6:26" x14ac:dyDescent="0.25">
      <c r="F210" s="26"/>
      <c r="G210" s="26"/>
      <c r="H210" s="26"/>
      <c r="I210" s="26"/>
      <c r="J210" s="26"/>
      <c r="K210" s="26"/>
      <c r="L210" s="26"/>
      <c r="M210" s="26"/>
      <c r="T210" s="26"/>
      <c r="U210" s="26"/>
      <c r="V210" s="26"/>
      <c r="W210" s="26"/>
      <c r="X210" s="26"/>
      <c r="Y210" s="26"/>
      <c r="Z210" s="26"/>
    </row>
    <row r="211" spans="6:26" x14ac:dyDescent="0.25">
      <c r="F211" s="26"/>
      <c r="G211" s="26"/>
      <c r="H211" s="26"/>
      <c r="I211" s="26"/>
      <c r="J211" s="26"/>
      <c r="K211" s="26"/>
      <c r="L211" s="26"/>
      <c r="M211" s="26"/>
      <c r="T211" s="26"/>
      <c r="U211" s="26"/>
      <c r="V211" s="26"/>
      <c r="W211" s="26"/>
      <c r="X211" s="26"/>
      <c r="Y211" s="26"/>
      <c r="Z211" s="26"/>
    </row>
    <row r="212" spans="6:26" x14ac:dyDescent="0.25">
      <c r="F212" s="26"/>
      <c r="G212" s="26"/>
      <c r="H212" s="26"/>
      <c r="I212" s="26"/>
      <c r="J212" s="26"/>
      <c r="K212" s="26"/>
      <c r="L212" s="26"/>
      <c r="M212" s="26"/>
      <c r="T212" s="26"/>
      <c r="U212" s="26"/>
      <c r="V212" s="26"/>
      <c r="W212" s="26"/>
      <c r="X212" s="26"/>
      <c r="Y212" s="26"/>
      <c r="Z212" s="26"/>
    </row>
    <row r="213" spans="6:26" x14ac:dyDescent="0.25">
      <c r="F213" s="26"/>
      <c r="G213" s="26"/>
      <c r="H213" s="26"/>
      <c r="I213" s="26"/>
      <c r="J213" s="26"/>
      <c r="K213" s="26"/>
      <c r="L213" s="26"/>
      <c r="M213" s="26"/>
      <c r="T213" s="26"/>
      <c r="U213" s="26"/>
      <c r="V213" s="26"/>
      <c r="W213" s="26"/>
      <c r="X213" s="26"/>
      <c r="Y213" s="26"/>
      <c r="Z213" s="26"/>
    </row>
    <row r="214" spans="6:26" x14ac:dyDescent="0.25">
      <c r="F214" s="26"/>
      <c r="G214" s="26"/>
      <c r="H214" s="26"/>
      <c r="I214" s="26"/>
      <c r="J214" s="26"/>
      <c r="K214" s="26"/>
      <c r="L214" s="26"/>
      <c r="M214" s="26"/>
      <c r="T214" s="26"/>
      <c r="U214" s="26"/>
      <c r="V214" s="26"/>
      <c r="W214" s="26"/>
      <c r="X214" s="26"/>
      <c r="Y214" s="26"/>
      <c r="Z214" s="26"/>
    </row>
    <row r="215" spans="6:26" x14ac:dyDescent="0.25">
      <c r="F215" s="26"/>
      <c r="G215" s="26"/>
      <c r="H215" s="26"/>
      <c r="I215" s="26"/>
      <c r="J215" s="26"/>
      <c r="K215" s="26"/>
      <c r="L215" s="26"/>
      <c r="M215" s="26"/>
      <c r="T215" s="26"/>
      <c r="U215" s="26"/>
      <c r="V215" s="26"/>
      <c r="W215" s="26"/>
      <c r="X215" s="26"/>
      <c r="Y215" s="26"/>
      <c r="Z215" s="26"/>
    </row>
    <row r="216" spans="6:26" x14ac:dyDescent="0.25">
      <c r="F216" s="26"/>
      <c r="G216" s="26"/>
      <c r="H216" s="26"/>
      <c r="I216" s="26"/>
      <c r="J216" s="26"/>
      <c r="K216" s="26"/>
      <c r="L216" s="26"/>
      <c r="M216" s="26"/>
      <c r="T216" s="26"/>
      <c r="U216" s="26"/>
      <c r="V216" s="26"/>
      <c r="W216" s="26"/>
      <c r="X216" s="26"/>
      <c r="Y216" s="26"/>
      <c r="Z216" s="26"/>
    </row>
    <row r="217" spans="6:26" x14ac:dyDescent="0.25">
      <c r="F217" s="26"/>
      <c r="G217" s="26"/>
      <c r="H217" s="26"/>
      <c r="I217" s="26"/>
      <c r="J217" s="26"/>
      <c r="K217" s="26"/>
      <c r="L217" s="26"/>
      <c r="M217" s="26"/>
      <c r="T217" s="26"/>
      <c r="U217" s="26"/>
      <c r="V217" s="26"/>
      <c r="W217" s="26"/>
      <c r="X217" s="26"/>
      <c r="Y217" s="26"/>
      <c r="Z217" s="26"/>
    </row>
    <row r="218" spans="6:26" x14ac:dyDescent="0.25">
      <c r="F218" s="26"/>
      <c r="G218" s="26"/>
      <c r="H218" s="26"/>
      <c r="I218" s="26"/>
      <c r="J218" s="26"/>
      <c r="K218" s="26"/>
      <c r="L218" s="26"/>
      <c r="M218" s="26"/>
      <c r="T218" s="26"/>
      <c r="U218" s="26"/>
      <c r="V218" s="26"/>
      <c r="W218" s="26"/>
      <c r="X218" s="26"/>
      <c r="Y218" s="26"/>
      <c r="Z218" s="26"/>
    </row>
    <row r="219" spans="6:26" x14ac:dyDescent="0.25">
      <c r="F219" s="26"/>
      <c r="G219" s="26"/>
      <c r="H219" s="26"/>
      <c r="I219" s="26"/>
      <c r="J219" s="26"/>
      <c r="K219" s="26"/>
      <c r="L219" s="26"/>
      <c r="M219" s="26"/>
      <c r="T219" s="26"/>
      <c r="U219" s="26"/>
      <c r="V219" s="26"/>
      <c r="W219" s="26"/>
      <c r="X219" s="26"/>
      <c r="Y219" s="26"/>
      <c r="Z219" s="26"/>
    </row>
    <row r="220" spans="6:26" x14ac:dyDescent="0.25">
      <c r="F220" s="26"/>
      <c r="G220" s="26"/>
      <c r="H220" s="26"/>
      <c r="I220" s="26"/>
      <c r="J220" s="26"/>
      <c r="K220" s="26"/>
      <c r="L220" s="26"/>
      <c r="M220" s="26"/>
      <c r="T220" s="26"/>
      <c r="U220" s="26"/>
      <c r="V220" s="26"/>
      <c r="W220" s="26"/>
      <c r="X220" s="26"/>
      <c r="Y220" s="26"/>
      <c r="Z220" s="26"/>
    </row>
    <row r="221" spans="6:26" x14ac:dyDescent="0.25">
      <c r="F221" s="26"/>
      <c r="G221" s="26"/>
      <c r="H221" s="26"/>
      <c r="I221" s="26"/>
      <c r="J221" s="26"/>
      <c r="K221" s="26"/>
      <c r="L221" s="26"/>
      <c r="M221" s="26"/>
      <c r="T221" s="26"/>
      <c r="U221" s="26"/>
      <c r="V221" s="26"/>
      <c r="W221" s="26"/>
      <c r="X221" s="26"/>
      <c r="Y221" s="26"/>
      <c r="Z221" s="26"/>
    </row>
    <row r="222" spans="6:26" x14ac:dyDescent="0.25">
      <c r="F222" s="26"/>
      <c r="G222" s="26"/>
      <c r="H222" s="26"/>
      <c r="I222" s="26"/>
      <c r="J222" s="26"/>
      <c r="K222" s="26"/>
      <c r="L222" s="26"/>
      <c r="M222" s="26"/>
      <c r="T222" s="26"/>
      <c r="U222" s="26"/>
      <c r="V222" s="26"/>
      <c r="W222" s="26"/>
      <c r="X222" s="26"/>
      <c r="Y222" s="26"/>
      <c r="Z222" s="26"/>
    </row>
    <row r="223" spans="6:26" x14ac:dyDescent="0.25">
      <c r="F223" s="26"/>
      <c r="G223" s="26"/>
      <c r="H223" s="26"/>
      <c r="I223" s="26"/>
      <c r="J223" s="26"/>
      <c r="K223" s="26"/>
      <c r="L223" s="26"/>
      <c r="M223" s="26"/>
      <c r="T223" s="26"/>
      <c r="U223" s="26"/>
      <c r="V223" s="26"/>
      <c r="W223" s="26"/>
      <c r="X223" s="26"/>
      <c r="Y223" s="26"/>
      <c r="Z223" s="26"/>
    </row>
    <row r="224" spans="6:26" x14ac:dyDescent="0.25">
      <c r="F224" s="26"/>
      <c r="G224" s="26"/>
      <c r="H224" s="26"/>
      <c r="I224" s="26"/>
      <c r="J224" s="26"/>
      <c r="K224" s="26"/>
      <c r="L224" s="26"/>
      <c r="M224" s="26"/>
      <c r="T224" s="26"/>
      <c r="U224" s="26"/>
      <c r="V224" s="26"/>
      <c r="W224" s="26"/>
      <c r="X224" s="26"/>
      <c r="Y224" s="26"/>
      <c r="Z224" s="26"/>
    </row>
    <row r="225" spans="6:26" x14ac:dyDescent="0.25">
      <c r="F225" s="26"/>
      <c r="G225" s="26"/>
      <c r="H225" s="26"/>
      <c r="I225" s="26"/>
      <c r="J225" s="26"/>
      <c r="K225" s="26"/>
      <c r="L225" s="26"/>
      <c r="M225" s="26"/>
      <c r="T225" s="26"/>
      <c r="U225" s="26"/>
      <c r="V225" s="26"/>
      <c r="W225" s="26"/>
      <c r="X225" s="26"/>
      <c r="Y225" s="26"/>
      <c r="Z225" s="26"/>
    </row>
    <row r="226" spans="6:26" x14ac:dyDescent="0.25">
      <c r="F226" s="26"/>
      <c r="G226" s="26"/>
      <c r="H226" s="26"/>
      <c r="I226" s="26"/>
      <c r="J226" s="26"/>
      <c r="K226" s="26"/>
      <c r="L226" s="26"/>
      <c r="M226" s="26"/>
      <c r="T226" s="26"/>
      <c r="U226" s="26"/>
      <c r="V226" s="26"/>
      <c r="W226" s="26"/>
      <c r="X226" s="26"/>
      <c r="Y226" s="26"/>
      <c r="Z226" s="26"/>
    </row>
    <row r="227" spans="6:26" x14ac:dyDescent="0.25">
      <c r="F227" s="26"/>
      <c r="G227" s="26"/>
      <c r="H227" s="26"/>
      <c r="I227" s="26"/>
      <c r="J227" s="26"/>
      <c r="K227" s="26"/>
      <c r="L227" s="26"/>
      <c r="M227" s="26"/>
      <c r="T227" s="26"/>
      <c r="U227" s="26"/>
      <c r="V227" s="26"/>
      <c r="W227" s="26"/>
      <c r="X227" s="26"/>
      <c r="Y227" s="26"/>
      <c r="Z227" s="26"/>
    </row>
    <row r="228" spans="6:26" x14ac:dyDescent="0.25">
      <c r="F228" s="26"/>
      <c r="G228" s="26"/>
      <c r="H228" s="26"/>
      <c r="I228" s="26"/>
      <c r="J228" s="26"/>
      <c r="K228" s="26"/>
      <c r="L228" s="26"/>
      <c r="M228" s="26"/>
      <c r="T228" s="26"/>
      <c r="U228" s="26"/>
      <c r="V228" s="26"/>
      <c r="W228" s="26"/>
      <c r="X228" s="26"/>
      <c r="Y228" s="26"/>
      <c r="Z228" s="26"/>
    </row>
    <row r="229" spans="6:26" x14ac:dyDescent="0.25">
      <c r="F229" s="26"/>
      <c r="G229" s="26"/>
      <c r="H229" s="26"/>
      <c r="I229" s="26"/>
      <c r="J229" s="26"/>
      <c r="K229" s="26"/>
      <c r="L229" s="26"/>
      <c r="M229" s="26"/>
      <c r="T229" s="26"/>
      <c r="U229" s="26"/>
      <c r="V229" s="26"/>
      <c r="W229" s="26"/>
      <c r="X229" s="26"/>
      <c r="Y229" s="26"/>
      <c r="Z229" s="26"/>
    </row>
    <row r="230" spans="6:26" x14ac:dyDescent="0.25">
      <c r="F230" s="26"/>
      <c r="G230" s="26"/>
      <c r="H230" s="26"/>
      <c r="I230" s="26"/>
      <c r="J230" s="26"/>
      <c r="K230" s="26"/>
      <c r="L230" s="26"/>
      <c r="M230" s="26"/>
      <c r="T230" s="26"/>
      <c r="U230" s="26"/>
      <c r="V230" s="26"/>
      <c r="W230" s="26"/>
      <c r="X230" s="26"/>
      <c r="Y230" s="26"/>
      <c r="Z230" s="26"/>
    </row>
    <row r="231" spans="6:26" x14ac:dyDescent="0.25">
      <c r="F231" s="26"/>
      <c r="G231" s="26"/>
      <c r="H231" s="26"/>
      <c r="I231" s="26"/>
      <c r="J231" s="26"/>
      <c r="K231" s="26"/>
      <c r="L231" s="26"/>
      <c r="M231" s="26"/>
      <c r="T231" s="26"/>
      <c r="U231" s="26"/>
      <c r="V231" s="26"/>
      <c r="W231" s="26"/>
      <c r="X231" s="26"/>
      <c r="Y231" s="26"/>
      <c r="Z231" s="26"/>
    </row>
    <row r="232" spans="6:26" x14ac:dyDescent="0.25">
      <c r="F232" s="26"/>
      <c r="G232" s="26"/>
      <c r="H232" s="26"/>
      <c r="I232" s="26"/>
      <c r="J232" s="26"/>
      <c r="K232" s="26"/>
      <c r="L232" s="26"/>
      <c r="M232" s="26"/>
      <c r="T232" s="26"/>
      <c r="U232" s="26"/>
      <c r="V232" s="26"/>
      <c r="W232" s="26"/>
      <c r="X232" s="26"/>
      <c r="Y232" s="26"/>
      <c r="Z232" s="26"/>
    </row>
    <row r="233" spans="6:26" x14ac:dyDescent="0.25">
      <c r="F233" s="26"/>
      <c r="G233" s="26"/>
      <c r="H233" s="26"/>
      <c r="I233" s="26"/>
      <c r="J233" s="26"/>
      <c r="K233" s="26"/>
      <c r="L233" s="26"/>
      <c r="M233" s="26"/>
      <c r="T233" s="26"/>
      <c r="U233" s="26"/>
      <c r="V233" s="26"/>
      <c r="W233" s="26"/>
      <c r="X233" s="26"/>
      <c r="Y233" s="26"/>
      <c r="Z233" s="26"/>
    </row>
    <row r="234" spans="6:26" x14ac:dyDescent="0.25">
      <c r="F234" s="26"/>
      <c r="G234" s="26"/>
      <c r="H234" s="26"/>
      <c r="I234" s="26"/>
      <c r="J234" s="26"/>
      <c r="K234" s="26"/>
      <c r="L234" s="26"/>
      <c r="M234" s="26"/>
      <c r="T234" s="26"/>
      <c r="U234" s="26"/>
      <c r="V234" s="26"/>
      <c r="W234" s="26"/>
      <c r="X234" s="26"/>
      <c r="Y234" s="26"/>
      <c r="Z234" s="26"/>
    </row>
    <row r="235" spans="6:26" x14ac:dyDescent="0.25">
      <c r="F235" s="26"/>
      <c r="G235" s="26"/>
      <c r="H235" s="26"/>
      <c r="I235" s="26"/>
      <c r="J235" s="26"/>
      <c r="K235" s="26"/>
      <c r="L235" s="26"/>
      <c r="M235" s="26"/>
      <c r="T235" s="26"/>
      <c r="U235" s="26"/>
      <c r="V235" s="26"/>
      <c r="W235" s="26"/>
      <c r="X235" s="26"/>
      <c r="Y235" s="26"/>
      <c r="Z235" s="26"/>
    </row>
    <row r="236" spans="6:26" x14ac:dyDescent="0.25">
      <c r="F236" s="26"/>
      <c r="G236" s="26"/>
      <c r="H236" s="26"/>
      <c r="I236" s="26"/>
      <c r="J236" s="26"/>
      <c r="K236" s="26"/>
      <c r="L236" s="26"/>
      <c r="M236" s="26"/>
      <c r="T236" s="26"/>
      <c r="U236" s="26"/>
      <c r="V236" s="26"/>
      <c r="W236" s="26"/>
      <c r="X236" s="26"/>
      <c r="Y236" s="26"/>
      <c r="Z236" s="26"/>
    </row>
    <row r="237" spans="6:26" x14ac:dyDescent="0.25">
      <c r="F237" s="26"/>
      <c r="G237" s="26"/>
      <c r="H237" s="26"/>
      <c r="I237" s="26"/>
      <c r="J237" s="26"/>
      <c r="K237" s="26"/>
      <c r="L237" s="26"/>
      <c r="M237" s="26"/>
      <c r="T237" s="26"/>
      <c r="U237" s="26"/>
      <c r="V237" s="26"/>
      <c r="W237" s="26"/>
      <c r="X237" s="26"/>
      <c r="Y237" s="26"/>
      <c r="Z237" s="26"/>
    </row>
    <row r="238" spans="6:26" x14ac:dyDescent="0.25">
      <c r="F238" s="26"/>
      <c r="G238" s="26"/>
      <c r="H238" s="26"/>
      <c r="I238" s="26"/>
      <c r="J238" s="26"/>
      <c r="K238" s="26"/>
      <c r="L238" s="26"/>
      <c r="M238" s="26"/>
      <c r="T238" s="26"/>
      <c r="U238" s="26"/>
      <c r="V238" s="26"/>
      <c r="W238" s="26"/>
      <c r="X238" s="26"/>
      <c r="Y238" s="26"/>
      <c r="Z238" s="26"/>
    </row>
    <row r="239" spans="6:26" x14ac:dyDescent="0.25">
      <c r="F239" s="26"/>
      <c r="G239" s="26"/>
      <c r="H239" s="26"/>
      <c r="I239" s="26"/>
      <c r="J239" s="26"/>
      <c r="K239" s="26"/>
      <c r="L239" s="26"/>
      <c r="M239" s="26"/>
      <c r="T239" s="26"/>
      <c r="U239" s="26"/>
      <c r="V239" s="26"/>
      <c r="W239" s="26"/>
      <c r="X239" s="26"/>
      <c r="Y239" s="26"/>
      <c r="Z239" s="26"/>
    </row>
    <row r="240" spans="6:26" x14ac:dyDescent="0.25">
      <c r="F240" s="26"/>
      <c r="G240" s="26"/>
      <c r="H240" s="26"/>
      <c r="I240" s="26"/>
      <c r="J240" s="26"/>
      <c r="K240" s="26"/>
      <c r="L240" s="26"/>
      <c r="M240" s="26"/>
      <c r="T240" s="26"/>
      <c r="U240" s="26"/>
      <c r="V240" s="26"/>
      <c r="W240" s="26"/>
      <c r="X240" s="26"/>
      <c r="Y240" s="26"/>
      <c r="Z240" s="26"/>
    </row>
    <row r="241" spans="6:26" x14ac:dyDescent="0.25">
      <c r="F241" s="26"/>
      <c r="G241" s="26"/>
      <c r="H241" s="26"/>
      <c r="I241" s="26"/>
      <c r="J241" s="26"/>
      <c r="K241" s="26"/>
      <c r="L241" s="26"/>
      <c r="M241" s="26"/>
      <c r="T241" s="26"/>
      <c r="U241" s="26"/>
      <c r="V241" s="26"/>
      <c r="W241" s="26"/>
      <c r="X241" s="26"/>
      <c r="Y241" s="26"/>
      <c r="Z241" s="26"/>
    </row>
    <row r="242" spans="6:26" x14ac:dyDescent="0.25">
      <c r="F242" s="26"/>
      <c r="G242" s="26"/>
      <c r="H242" s="26"/>
      <c r="I242" s="26"/>
      <c r="J242" s="26"/>
      <c r="K242" s="26"/>
      <c r="L242" s="26"/>
      <c r="M242" s="26"/>
      <c r="T242" s="26"/>
      <c r="U242" s="26"/>
      <c r="V242" s="26"/>
      <c r="W242" s="26"/>
      <c r="X242" s="26"/>
      <c r="Y242" s="26"/>
      <c r="Z242" s="26"/>
    </row>
    <row r="243" spans="6:26" x14ac:dyDescent="0.25">
      <c r="F243" s="26"/>
      <c r="G243" s="26"/>
      <c r="H243" s="26"/>
      <c r="I243" s="26"/>
      <c r="J243" s="26"/>
      <c r="K243" s="26"/>
      <c r="L243" s="26"/>
      <c r="M243" s="26"/>
      <c r="T243" s="26"/>
      <c r="U243" s="26"/>
      <c r="V243" s="26"/>
      <c r="W243" s="26"/>
      <c r="X243" s="26"/>
      <c r="Y243" s="26"/>
      <c r="Z243" s="26"/>
    </row>
    <row r="244" spans="6:26" x14ac:dyDescent="0.25">
      <c r="F244" s="26"/>
      <c r="G244" s="26"/>
      <c r="H244" s="26"/>
      <c r="I244" s="26"/>
      <c r="J244" s="26"/>
      <c r="K244" s="26"/>
      <c r="L244" s="26"/>
      <c r="M244" s="26"/>
      <c r="T244" s="26"/>
      <c r="U244" s="26"/>
      <c r="V244" s="26"/>
      <c r="W244" s="26"/>
      <c r="X244" s="26"/>
      <c r="Y244" s="26"/>
      <c r="Z244" s="26"/>
    </row>
    <row r="245" spans="6:26" x14ac:dyDescent="0.25">
      <c r="F245" s="26"/>
      <c r="G245" s="26"/>
      <c r="H245" s="26"/>
      <c r="I245" s="26"/>
      <c r="J245" s="26"/>
      <c r="K245" s="26"/>
      <c r="L245" s="26"/>
      <c r="M245" s="26"/>
      <c r="T245" s="26"/>
      <c r="U245" s="26"/>
      <c r="V245" s="26"/>
      <c r="W245" s="26"/>
      <c r="X245" s="26"/>
      <c r="Y245" s="26"/>
      <c r="Z245" s="26"/>
    </row>
    <row r="246" spans="6:26" x14ac:dyDescent="0.25">
      <c r="F246" s="26"/>
      <c r="G246" s="26"/>
      <c r="H246" s="26"/>
      <c r="I246" s="26"/>
      <c r="J246" s="26"/>
      <c r="K246" s="26"/>
      <c r="L246" s="26"/>
      <c r="M246" s="26"/>
      <c r="T246" s="26"/>
      <c r="U246" s="26"/>
      <c r="V246" s="26"/>
      <c r="W246" s="26"/>
      <c r="X246" s="26"/>
      <c r="Y246" s="26"/>
      <c r="Z246" s="26"/>
    </row>
    <row r="247" spans="6:26" x14ac:dyDescent="0.25">
      <c r="F247" s="26"/>
      <c r="G247" s="26"/>
      <c r="H247" s="26"/>
      <c r="I247" s="26"/>
      <c r="J247" s="26"/>
      <c r="K247" s="26"/>
      <c r="L247" s="26"/>
      <c r="M247" s="26"/>
      <c r="T247" s="26"/>
      <c r="U247" s="26"/>
      <c r="V247" s="26"/>
      <c r="W247" s="26"/>
      <c r="X247" s="26"/>
      <c r="Y247" s="26"/>
      <c r="Z247" s="26"/>
    </row>
    <row r="248" spans="6:26" x14ac:dyDescent="0.25">
      <c r="F248" s="26"/>
      <c r="G248" s="26"/>
      <c r="H248" s="26"/>
      <c r="I248" s="26"/>
      <c r="J248" s="26"/>
      <c r="K248" s="26"/>
      <c r="L248" s="26"/>
      <c r="M248" s="26"/>
      <c r="T248" s="26"/>
      <c r="U248" s="26"/>
      <c r="V248" s="26"/>
      <c r="W248" s="26"/>
      <c r="X248" s="26"/>
      <c r="Y248" s="26"/>
      <c r="Z248" s="26"/>
    </row>
    <row r="249" spans="6:26" x14ac:dyDescent="0.25">
      <c r="F249" s="26"/>
      <c r="G249" s="26"/>
      <c r="H249" s="26"/>
      <c r="I249" s="26"/>
      <c r="J249" s="26"/>
      <c r="K249" s="26"/>
      <c r="L249" s="26"/>
      <c r="M249" s="26"/>
      <c r="T249" s="26"/>
      <c r="U249" s="26"/>
      <c r="V249" s="26"/>
      <c r="W249" s="26"/>
      <c r="X249" s="26"/>
      <c r="Y249" s="26"/>
      <c r="Z249" s="26"/>
    </row>
    <row r="250" spans="6:26" x14ac:dyDescent="0.25">
      <c r="F250" s="26"/>
      <c r="G250" s="26"/>
      <c r="H250" s="26"/>
      <c r="I250" s="26"/>
      <c r="J250" s="26"/>
      <c r="K250" s="26"/>
      <c r="L250" s="26"/>
      <c r="M250" s="26"/>
      <c r="T250" s="26"/>
      <c r="U250" s="26"/>
      <c r="V250" s="26"/>
      <c r="W250" s="26"/>
      <c r="X250" s="26"/>
      <c r="Y250" s="26"/>
      <c r="Z250" s="26"/>
    </row>
    <row r="251" spans="6:26" x14ac:dyDescent="0.25">
      <c r="F251" s="26"/>
      <c r="G251" s="26"/>
      <c r="H251" s="26"/>
      <c r="I251" s="26"/>
      <c r="J251" s="26"/>
      <c r="K251" s="26"/>
      <c r="L251" s="26"/>
      <c r="M251" s="26"/>
      <c r="T251" s="26"/>
      <c r="U251" s="26"/>
      <c r="V251" s="26"/>
      <c r="W251" s="26"/>
      <c r="X251" s="26"/>
      <c r="Y251" s="26"/>
      <c r="Z251" s="26"/>
    </row>
    <row r="252" spans="6:26" x14ac:dyDescent="0.25">
      <c r="F252" s="26"/>
      <c r="G252" s="26"/>
      <c r="H252" s="26"/>
      <c r="I252" s="26"/>
      <c r="J252" s="26"/>
      <c r="K252" s="26"/>
      <c r="L252" s="26"/>
      <c r="M252" s="26"/>
      <c r="T252" s="26"/>
      <c r="U252" s="26"/>
      <c r="V252" s="26"/>
      <c r="W252" s="26"/>
      <c r="X252" s="26"/>
      <c r="Y252" s="26"/>
      <c r="Z252" s="26"/>
    </row>
    <row r="253" spans="6:26" x14ac:dyDescent="0.25">
      <c r="F253" s="26"/>
      <c r="G253" s="26"/>
      <c r="H253" s="26"/>
      <c r="I253" s="26"/>
      <c r="J253" s="26"/>
      <c r="K253" s="26"/>
      <c r="L253" s="26"/>
      <c r="M253" s="26"/>
      <c r="T253" s="26"/>
      <c r="U253" s="26"/>
      <c r="V253" s="26"/>
      <c r="W253" s="26"/>
      <c r="X253" s="26"/>
      <c r="Y253" s="26"/>
      <c r="Z253" s="26"/>
    </row>
    <row r="254" spans="6:26" x14ac:dyDescent="0.25">
      <c r="F254" s="26"/>
      <c r="G254" s="26"/>
      <c r="H254" s="26"/>
      <c r="I254" s="26"/>
      <c r="J254" s="26"/>
      <c r="K254" s="26"/>
      <c r="L254" s="26"/>
      <c r="M254" s="26"/>
      <c r="T254" s="26"/>
      <c r="U254" s="26"/>
      <c r="V254" s="26"/>
      <c r="W254" s="26"/>
      <c r="X254" s="26"/>
      <c r="Y254" s="26"/>
      <c r="Z254" s="26"/>
    </row>
    <row r="255" spans="6:26" x14ac:dyDescent="0.25">
      <c r="F255" s="26"/>
      <c r="G255" s="26"/>
      <c r="H255" s="26"/>
      <c r="I255" s="26"/>
      <c r="J255" s="26"/>
      <c r="K255" s="26"/>
      <c r="L255" s="26"/>
      <c r="M255" s="26"/>
      <c r="T255" s="26"/>
      <c r="U255" s="26"/>
      <c r="V255" s="26"/>
      <c r="W255" s="26"/>
      <c r="X255" s="26"/>
      <c r="Y255" s="26"/>
      <c r="Z255" s="26"/>
    </row>
    <row r="256" spans="6:26" x14ac:dyDescent="0.25">
      <c r="F256" s="26"/>
      <c r="G256" s="26"/>
      <c r="H256" s="26"/>
      <c r="I256" s="26"/>
      <c r="J256" s="26"/>
      <c r="K256" s="26"/>
      <c r="L256" s="26"/>
      <c r="M256" s="26"/>
      <c r="T256" s="26"/>
      <c r="U256" s="26"/>
      <c r="V256" s="26"/>
      <c r="W256" s="26"/>
      <c r="X256" s="26"/>
      <c r="Y256" s="26"/>
      <c r="Z256" s="26"/>
    </row>
    <row r="257" spans="6:26" x14ac:dyDescent="0.25">
      <c r="F257" s="26"/>
      <c r="G257" s="26"/>
      <c r="H257" s="26"/>
      <c r="I257" s="26"/>
      <c r="J257" s="26"/>
      <c r="K257" s="26"/>
      <c r="L257" s="26"/>
      <c r="M257" s="26"/>
      <c r="T257" s="26"/>
      <c r="U257" s="26"/>
      <c r="V257" s="26"/>
      <c r="W257" s="26"/>
      <c r="X257" s="26"/>
      <c r="Y257" s="26"/>
      <c r="Z257" s="26"/>
    </row>
    <row r="258" spans="6:26" x14ac:dyDescent="0.25">
      <c r="F258" s="26"/>
      <c r="G258" s="26"/>
      <c r="H258" s="26"/>
      <c r="I258" s="26"/>
      <c r="J258" s="26"/>
      <c r="K258" s="26"/>
      <c r="L258" s="26"/>
      <c r="M258" s="26"/>
      <c r="T258" s="26"/>
      <c r="U258" s="26"/>
      <c r="V258" s="26"/>
      <c r="W258" s="26"/>
      <c r="X258" s="26"/>
      <c r="Y258" s="26"/>
      <c r="Z258" s="26"/>
    </row>
    <row r="259" spans="6:26" x14ac:dyDescent="0.25">
      <c r="F259" s="26"/>
      <c r="G259" s="26"/>
      <c r="H259" s="26"/>
      <c r="I259" s="26"/>
      <c r="J259" s="26"/>
      <c r="K259" s="26"/>
      <c r="L259" s="26"/>
      <c r="M259" s="26"/>
      <c r="T259" s="26"/>
      <c r="U259" s="26"/>
      <c r="V259" s="26"/>
      <c r="W259" s="26"/>
      <c r="X259" s="26"/>
      <c r="Y259" s="26"/>
      <c r="Z259" s="26"/>
    </row>
    <row r="260" spans="6:26" x14ac:dyDescent="0.25">
      <c r="F260" s="26"/>
      <c r="G260" s="26"/>
      <c r="H260" s="26"/>
      <c r="I260" s="26"/>
      <c r="J260" s="26"/>
      <c r="K260" s="26"/>
      <c r="L260" s="26"/>
      <c r="M260" s="26"/>
      <c r="T260" s="26"/>
      <c r="U260" s="26"/>
      <c r="V260" s="26"/>
      <c r="W260" s="26"/>
      <c r="X260" s="26"/>
      <c r="Y260" s="26"/>
      <c r="Z260" s="26"/>
    </row>
    <row r="261" spans="6:26" x14ac:dyDescent="0.25">
      <c r="F261" s="26"/>
      <c r="G261" s="26"/>
      <c r="H261" s="26"/>
      <c r="I261" s="26"/>
      <c r="J261" s="26"/>
      <c r="K261" s="26"/>
      <c r="L261" s="26"/>
      <c r="M261" s="26"/>
      <c r="T261" s="26"/>
      <c r="U261" s="26"/>
      <c r="V261" s="26"/>
      <c r="W261" s="26"/>
      <c r="X261" s="26"/>
      <c r="Y261" s="26"/>
      <c r="Z261" s="26"/>
    </row>
    <row r="262" spans="6:26" x14ac:dyDescent="0.25">
      <c r="F262" s="26"/>
      <c r="G262" s="26"/>
      <c r="H262" s="26"/>
      <c r="I262" s="26"/>
      <c r="J262" s="26"/>
      <c r="K262" s="26"/>
      <c r="L262" s="26"/>
      <c r="M262" s="26"/>
      <c r="T262" s="26"/>
      <c r="U262" s="26"/>
      <c r="V262" s="26"/>
      <c r="W262" s="26"/>
      <c r="X262" s="26"/>
      <c r="Y262" s="26"/>
      <c r="Z262" s="26"/>
    </row>
    <row r="263" spans="6:26" x14ac:dyDescent="0.25">
      <c r="F263" s="26"/>
      <c r="G263" s="26"/>
      <c r="H263" s="26"/>
      <c r="I263" s="26"/>
      <c r="J263" s="26"/>
      <c r="K263" s="26"/>
      <c r="L263" s="26"/>
      <c r="M263" s="26"/>
      <c r="T263" s="26"/>
      <c r="U263" s="26"/>
      <c r="V263" s="26"/>
      <c r="W263" s="26"/>
      <c r="X263" s="26"/>
      <c r="Y263" s="26"/>
      <c r="Z263" s="26"/>
    </row>
    <row r="264" spans="6:26" x14ac:dyDescent="0.25">
      <c r="F264" s="26"/>
      <c r="G264" s="26"/>
      <c r="H264" s="26"/>
      <c r="I264" s="26"/>
      <c r="J264" s="26"/>
      <c r="K264" s="26"/>
      <c r="L264" s="26"/>
      <c r="M264" s="26"/>
      <c r="T264" s="26"/>
      <c r="U264" s="26"/>
      <c r="V264" s="26"/>
      <c r="W264" s="26"/>
      <c r="X264" s="26"/>
      <c r="Y264" s="26"/>
      <c r="Z264" s="26"/>
    </row>
    <row r="265" spans="6:26" x14ac:dyDescent="0.25">
      <c r="F265" s="26"/>
      <c r="G265" s="26"/>
      <c r="H265" s="26"/>
      <c r="I265" s="26"/>
      <c r="J265" s="26"/>
      <c r="K265" s="26"/>
      <c r="L265" s="26"/>
      <c r="M265" s="26"/>
      <c r="T265" s="26"/>
      <c r="U265" s="26"/>
      <c r="V265" s="26"/>
      <c r="W265" s="26"/>
      <c r="X265" s="26"/>
      <c r="Y265" s="26"/>
      <c r="Z265" s="26"/>
    </row>
    <row r="266" spans="6:26" x14ac:dyDescent="0.25">
      <c r="F266" s="26"/>
      <c r="G266" s="26"/>
      <c r="H266" s="26"/>
      <c r="I266" s="26"/>
      <c r="J266" s="26"/>
      <c r="K266" s="26"/>
      <c r="L266" s="26"/>
      <c r="M266" s="26"/>
      <c r="T266" s="26"/>
      <c r="U266" s="26"/>
      <c r="V266" s="26"/>
      <c r="W266" s="26"/>
      <c r="X266" s="26"/>
      <c r="Y266" s="26"/>
      <c r="Z266" s="26"/>
    </row>
    <row r="267" spans="6:26" x14ac:dyDescent="0.25">
      <c r="F267" s="26"/>
      <c r="G267" s="26"/>
      <c r="H267" s="26"/>
      <c r="I267" s="26"/>
      <c r="J267" s="26"/>
      <c r="K267" s="26"/>
      <c r="L267" s="26"/>
      <c r="M267" s="26"/>
      <c r="T267" s="26"/>
      <c r="U267" s="26"/>
      <c r="V267" s="26"/>
      <c r="W267" s="26"/>
      <c r="X267" s="26"/>
      <c r="Y267" s="26"/>
      <c r="Z267" s="26"/>
    </row>
    <row r="268" spans="6:26" x14ac:dyDescent="0.25">
      <c r="F268" s="26"/>
      <c r="G268" s="26"/>
      <c r="H268" s="26"/>
      <c r="I268" s="26"/>
      <c r="J268" s="26"/>
      <c r="K268" s="26"/>
      <c r="L268" s="26"/>
      <c r="M268" s="26"/>
      <c r="T268" s="26"/>
      <c r="U268" s="26"/>
      <c r="V268" s="26"/>
      <c r="W268" s="26"/>
      <c r="X268" s="26"/>
      <c r="Y268" s="26"/>
      <c r="Z268" s="26"/>
    </row>
    <row r="269" spans="6:26" x14ac:dyDescent="0.25">
      <c r="F269" s="26"/>
      <c r="G269" s="26"/>
      <c r="H269" s="26"/>
      <c r="I269" s="26"/>
      <c r="J269" s="26"/>
      <c r="K269" s="26"/>
      <c r="L269" s="26"/>
      <c r="M269" s="26"/>
      <c r="T269" s="26"/>
      <c r="U269" s="26"/>
      <c r="V269" s="26"/>
      <c r="W269" s="26"/>
      <c r="X269" s="26"/>
      <c r="Y269" s="26"/>
      <c r="Z269" s="26"/>
    </row>
    <row r="270" spans="6:26" x14ac:dyDescent="0.25">
      <c r="F270" s="26"/>
      <c r="G270" s="26"/>
      <c r="H270" s="26"/>
      <c r="I270" s="26"/>
      <c r="J270" s="26"/>
      <c r="K270" s="26"/>
      <c r="L270" s="26"/>
      <c r="M270" s="26"/>
      <c r="T270" s="26"/>
      <c r="U270" s="26"/>
      <c r="V270" s="26"/>
      <c r="W270" s="26"/>
      <c r="X270" s="26"/>
      <c r="Y270" s="26"/>
      <c r="Z270" s="26"/>
    </row>
    <row r="271" spans="6:26" x14ac:dyDescent="0.25">
      <c r="F271" s="26"/>
      <c r="G271" s="26"/>
      <c r="H271" s="26"/>
      <c r="I271" s="26"/>
      <c r="J271" s="26"/>
      <c r="K271" s="26"/>
      <c r="L271" s="26"/>
      <c r="M271" s="26"/>
      <c r="T271" s="26"/>
      <c r="U271" s="26"/>
      <c r="V271" s="26"/>
      <c r="W271" s="26"/>
      <c r="X271" s="26"/>
      <c r="Y271" s="26"/>
      <c r="Z271" s="26"/>
    </row>
    <row r="272" spans="6:26" x14ac:dyDescent="0.25">
      <c r="F272" s="26"/>
      <c r="G272" s="26"/>
      <c r="H272" s="26"/>
      <c r="I272" s="26"/>
      <c r="J272" s="26"/>
      <c r="K272" s="26"/>
      <c r="L272" s="26"/>
      <c r="M272" s="26"/>
      <c r="T272" s="26"/>
      <c r="U272" s="26"/>
      <c r="V272" s="26"/>
      <c r="W272" s="26"/>
      <c r="X272" s="26"/>
      <c r="Y272" s="26"/>
      <c r="Z272" s="26"/>
    </row>
    <row r="273" spans="6:26" x14ac:dyDescent="0.25">
      <c r="F273" s="26"/>
      <c r="G273" s="26"/>
      <c r="H273" s="26"/>
      <c r="I273" s="26"/>
      <c r="J273" s="26"/>
      <c r="K273" s="26"/>
      <c r="L273" s="26"/>
      <c r="M273" s="26"/>
      <c r="T273" s="26"/>
      <c r="U273" s="26"/>
      <c r="V273" s="26"/>
      <c r="W273" s="26"/>
      <c r="X273" s="26"/>
      <c r="Y273" s="26"/>
      <c r="Z273" s="26"/>
    </row>
    <row r="274" spans="6:26" x14ac:dyDescent="0.25">
      <c r="F274" s="26"/>
      <c r="G274" s="26"/>
      <c r="H274" s="26"/>
      <c r="I274" s="26"/>
      <c r="J274" s="26"/>
      <c r="K274" s="26"/>
      <c r="L274" s="26"/>
      <c r="M274" s="26"/>
      <c r="T274" s="26"/>
      <c r="U274" s="26"/>
      <c r="V274" s="26"/>
      <c r="W274" s="26"/>
      <c r="X274" s="26"/>
      <c r="Y274" s="26"/>
      <c r="Z274" s="26"/>
    </row>
    <row r="275" spans="6:26" x14ac:dyDescent="0.25">
      <c r="F275" s="26"/>
      <c r="G275" s="26"/>
      <c r="H275" s="26"/>
      <c r="I275" s="26"/>
      <c r="J275" s="26"/>
      <c r="K275" s="26"/>
      <c r="L275" s="26"/>
      <c r="M275" s="26"/>
      <c r="T275" s="26"/>
      <c r="U275" s="26"/>
      <c r="V275" s="26"/>
      <c r="W275" s="26"/>
      <c r="X275" s="26"/>
      <c r="Y275" s="26"/>
      <c r="Z275" s="26"/>
    </row>
    <row r="276" spans="6:26" x14ac:dyDescent="0.25">
      <c r="F276" s="26"/>
      <c r="G276" s="26"/>
      <c r="H276" s="26"/>
      <c r="I276" s="26"/>
      <c r="J276" s="26"/>
      <c r="K276" s="26"/>
      <c r="L276" s="26"/>
      <c r="M276" s="26"/>
      <c r="T276" s="26"/>
      <c r="U276" s="26"/>
      <c r="V276" s="26"/>
      <c r="W276" s="26"/>
      <c r="X276" s="26"/>
      <c r="Y276" s="26"/>
      <c r="Z276" s="26"/>
    </row>
    <row r="277" spans="6:26" x14ac:dyDescent="0.25">
      <c r="F277" s="26"/>
      <c r="G277" s="26"/>
      <c r="H277" s="26"/>
      <c r="I277" s="26"/>
      <c r="J277" s="26"/>
      <c r="K277" s="26"/>
      <c r="L277" s="26"/>
      <c r="M277" s="26"/>
      <c r="T277" s="26"/>
      <c r="U277" s="26"/>
      <c r="V277" s="26"/>
      <c r="W277" s="26"/>
      <c r="X277" s="26"/>
      <c r="Y277" s="26"/>
      <c r="Z277" s="26"/>
    </row>
    <row r="278" spans="6:26" x14ac:dyDescent="0.25">
      <c r="F278" s="26"/>
      <c r="G278" s="26"/>
      <c r="H278" s="26"/>
      <c r="I278" s="26"/>
      <c r="J278" s="26"/>
      <c r="K278" s="26"/>
      <c r="L278" s="26"/>
      <c r="M278" s="26"/>
      <c r="T278" s="26"/>
      <c r="U278" s="26"/>
      <c r="V278" s="26"/>
      <c r="W278" s="26"/>
      <c r="X278" s="26"/>
      <c r="Y278" s="26"/>
      <c r="Z278" s="26"/>
    </row>
    <row r="279" spans="6:26" x14ac:dyDescent="0.25">
      <c r="F279" s="26"/>
      <c r="G279" s="26"/>
      <c r="H279" s="26"/>
      <c r="I279" s="26"/>
      <c r="J279" s="26"/>
      <c r="K279" s="26"/>
      <c r="L279" s="26"/>
      <c r="M279" s="26"/>
      <c r="T279" s="26"/>
      <c r="U279" s="26"/>
      <c r="V279" s="26"/>
      <c r="W279" s="26"/>
      <c r="X279" s="26"/>
      <c r="Y279" s="26"/>
      <c r="Z279" s="26"/>
    </row>
    <row r="280" spans="6:26" x14ac:dyDescent="0.25">
      <c r="F280" s="26"/>
      <c r="G280" s="26"/>
      <c r="H280" s="26"/>
      <c r="I280" s="26"/>
      <c r="J280" s="26"/>
      <c r="K280" s="26"/>
      <c r="L280" s="26"/>
      <c r="M280" s="26"/>
      <c r="T280" s="26"/>
      <c r="U280" s="26"/>
      <c r="V280" s="26"/>
      <c r="W280" s="26"/>
      <c r="X280" s="26"/>
      <c r="Y280" s="26"/>
      <c r="Z280" s="26"/>
    </row>
    <row r="281" spans="6:26" x14ac:dyDescent="0.25">
      <c r="F281" s="26"/>
      <c r="G281" s="26"/>
      <c r="H281" s="26"/>
      <c r="I281" s="26"/>
      <c r="J281" s="26"/>
      <c r="K281" s="26"/>
      <c r="L281" s="26"/>
      <c r="M281" s="26"/>
      <c r="T281" s="26"/>
      <c r="U281" s="26"/>
      <c r="V281" s="26"/>
      <c r="W281" s="26"/>
      <c r="X281" s="26"/>
      <c r="Y281" s="26"/>
      <c r="Z281" s="26"/>
    </row>
    <row r="282" spans="6:26" x14ac:dyDescent="0.25">
      <c r="F282" s="26"/>
      <c r="G282" s="26"/>
      <c r="H282" s="26"/>
      <c r="I282" s="26"/>
      <c r="J282" s="26"/>
      <c r="K282" s="26"/>
      <c r="L282" s="26"/>
      <c r="M282" s="26"/>
      <c r="T282" s="26"/>
      <c r="U282" s="26"/>
      <c r="V282" s="26"/>
      <c r="W282" s="26"/>
      <c r="X282" s="26"/>
      <c r="Y282" s="26"/>
      <c r="Z282" s="26"/>
    </row>
    <row r="283" spans="6:26" x14ac:dyDescent="0.25">
      <c r="F283" s="26"/>
      <c r="G283" s="26"/>
      <c r="H283" s="26"/>
      <c r="I283" s="26"/>
      <c r="J283" s="26"/>
      <c r="K283" s="26"/>
      <c r="L283" s="26"/>
      <c r="M283" s="26"/>
      <c r="T283" s="26"/>
      <c r="U283" s="26"/>
      <c r="V283" s="26"/>
      <c r="W283" s="26"/>
      <c r="X283" s="26"/>
      <c r="Y283" s="26"/>
      <c r="Z283" s="26"/>
    </row>
    <row r="284" spans="6:26" x14ac:dyDescent="0.25">
      <c r="F284" s="26"/>
      <c r="G284" s="26"/>
      <c r="H284" s="26"/>
      <c r="I284" s="26"/>
      <c r="J284" s="26"/>
      <c r="K284" s="26"/>
      <c r="L284" s="26"/>
      <c r="M284" s="26"/>
      <c r="T284" s="26"/>
      <c r="U284" s="26"/>
      <c r="V284" s="26"/>
      <c r="W284" s="26"/>
      <c r="X284" s="26"/>
      <c r="Y284" s="26"/>
      <c r="Z284" s="26"/>
    </row>
    <row r="285" spans="6:26" x14ac:dyDescent="0.25">
      <c r="F285" s="26"/>
      <c r="G285" s="26"/>
      <c r="H285" s="26"/>
      <c r="I285" s="26"/>
      <c r="J285" s="26"/>
      <c r="K285" s="26"/>
      <c r="L285" s="26"/>
      <c r="M285" s="26"/>
      <c r="T285" s="26"/>
      <c r="U285" s="26"/>
      <c r="V285" s="26"/>
      <c r="W285" s="26"/>
      <c r="X285" s="26"/>
      <c r="Y285" s="26"/>
      <c r="Z285" s="26"/>
    </row>
    <row r="286" spans="6:26" x14ac:dyDescent="0.25">
      <c r="F286" s="26"/>
      <c r="G286" s="26"/>
      <c r="H286" s="26"/>
      <c r="I286" s="26"/>
      <c r="J286" s="26"/>
      <c r="K286" s="26"/>
      <c r="L286" s="26"/>
      <c r="M286" s="26"/>
      <c r="T286" s="26"/>
      <c r="U286" s="26"/>
      <c r="V286" s="26"/>
      <c r="W286" s="26"/>
      <c r="X286" s="26"/>
      <c r="Y286" s="26"/>
      <c r="Z286" s="26"/>
    </row>
    <row r="287" spans="6:26" x14ac:dyDescent="0.25">
      <c r="F287" s="26"/>
      <c r="G287" s="26"/>
      <c r="H287" s="26"/>
      <c r="I287" s="26"/>
      <c r="J287" s="26"/>
      <c r="K287" s="26"/>
      <c r="L287" s="26"/>
      <c r="M287" s="26"/>
      <c r="T287" s="26"/>
      <c r="U287" s="26"/>
      <c r="V287" s="26"/>
      <c r="W287" s="26"/>
      <c r="X287" s="26"/>
      <c r="Y287" s="26"/>
      <c r="Z287" s="26"/>
    </row>
    <row r="288" spans="6:26" x14ac:dyDescent="0.25">
      <c r="F288" s="26"/>
      <c r="G288" s="26"/>
      <c r="H288" s="26"/>
      <c r="I288" s="26"/>
      <c r="J288" s="26"/>
      <c r="K288" s="26"/>
      <c r="L288" s="26"/>
      <c r="M288" s="26"/>
      <c r="T288" s="26"/>
      <c r="U288" s="26"/>
      <c r="V288" s="26"/>
      <c r="W288" s="26"/>
      <c r="X288" s="26"/>
      <c r="Y288" s="26"/>
      <c r="Z288" s="26"/>
    </row>
    <row r="289" spans="6:26" x14ac:dyDescent="0.25">
      <c r="F289" s="26"/>
      <c r="G289" s="26"/>
      <c r="H289" s="26"/>
      <c r="I289" s="26"/>
      <c r="J289" s="26"/>
      <c r="K289" s="26"/>
      <c r="L289" s="26"/>
      <c r="M289" s="26"/>
      <c r="T289" s="26"/>
      <c r="U289" s="26"/>
      <c r="V289" s="26"/>
      <c r="W289" s="26"/>
      <c r="X289" s="26"/>
      <c r="Y289" s="26"/>
      <c r="Z289" s="26"/>
    </row>
    <row r="290" spans="6:26" x14ac:dyDescent="0.25">
      <c r="F290" s="26"/>
      <c r="G290" s="26"/>
      <c r="H290" s="26"/>
      <c r="I290" s="26"/>
      <c r="J290" s="26"/>
      <c r="K290" s="26"/>
      <c r="L290" s="26"/>
      <c r="M290" s="26"/>
      <c r="T290" s="26"/>
      <c r="U290" s="26"/>
      <c r="V290" s="26"/>
      <c r="W290" s="26"/>
      <c r="X290" s="26"/>
      <c r="Y290" s="26"/>
      <c r="Z290" s="26"/>
    </row>
    <row r="291" spans="6:26" x14ac:dyDescent="0.25">
      <c r="F291" s="26"/>
      <c r="G291" s="26"/>
      <c r="H291" s="26"/>
      <c r="I291" s="26"/>
      <c r="J291" s="26"/>
      <c r="K291" s="26"/>
      <c r="L291" s="26"/>
      <c r="M291" s="26"/>
      <c r="T291" s="26"/>
      <c r="U291" s="26"/>
      <c r="V291" s="26"/>
      <c r="W291" s="26"/>
      <c r="X291" s="26"/>
      <c r="Y291" s="26"/>
      <c r="Z291" s="26"/>
    </row>
    <row r="292" spans="6:26" x14ac:dyDescent="0.25">
      <c r="F292" s="26"/>
      <c r="G292" s="26"/>
      <c r="H292" s="26"/>
      <c r="I292" s="26"/>
      <c r="J292" s="26"/>
      <c r="K292" s="26"/>
      <c r="L292" s="26"/>
      <c r="M292" s="26"/>
      <c r="T292" s="26"/>
      <c r="U292" s="26"/>
      <c r="V292" s="26"/>
      <c r="W292" s="26"/>
      <c r="X292" s="26"/>
      <c r="Y292" s="26"/>
      <c r="Z292" s="26"/>
    </row>
    <row r="293" spans="6:26" x14ac:dyDescent="0.25">
      <c r="F293" s="26"/>
      <c r="G293" s="26"/>
      <c r="H293" s="26"/>
      <c r="I293" s="26"/>
      <c r="J293" s="26"/>
      <c r="K293" s="26"/>
      <c r="L293" s="26"/>
      <c r="M293" s="26"/>
      <c r="T293" s="26"/>
      <c r="U293" s="26"/>
      <c r="V293" s="26"/>
      <c r="W293" s="26"/>
      <c r="X293" s="26"/>
      <c r="Y293" s="26"/>
      <c r="Z293" s="26"/>
    </row>
    <row r="294" spans="6:26" x14ac:dyDescent="0.25">
      <c r="F294" s="26"/>
      <c r="G294" s="26"/>
      <c r="H294" s="26"/>
      <c r="I294" s="26"/>
      <c r="J294" s="26"/>
      <c r="K294" s="26"/>
      <c r="L294" s="26"/>
      <c r="M294" s="26"/>
      <c r="T294" s="26"/>
      <c r="U294" s="26"/>
      <c r="V294" s="26"/>
      <c r="W294" s="26"/>
      <c r="X294" s="26"/>
      <c r="Y294" s="26"/>
      <c r="Z294" s="26"/>
    </row>
    <row r="295" spans="6:26" x14ac:dyDescent="0.25">
      <c r="F295" s="26"/>
      <c r="G295" s="26"/>
      <c r="H295" s="26"/>
      <c r="I295" s="26"/>
      <c r="J295" s="26"/>
      <c r="K295" s="26"/>
      <c r="L295" s="26"/>
      <c r="M295" s="26"/>
      <c r="T295" s="26"/>
      <c r="U295" s="26"/>
      <c r="V295" s="26"/>
      <c r="W295" s="26"/>
      <c r="X295" s="26"/>
      <c r="Y295" s="26"/>
      <c r="Z295" s="26"/>
    </row>
    <row r="296" spans="6:26" x14ac:dyDescent="0.25">
      <c r="F296" s="26"/>
      <c r="G296" s="26"/>
      <c r="H296" s="26"/>
      <c r="I296" s="26"/>
      <c r="J296" s="26"/>
      <c r="K296" s="26"/>
      <c r="L296" s="26"/>
      <c r="M296" s="26"/>
      <c r="T296" s="26"/>
      <c r="U296" s="26"/>
      <c r="V296" s="26"/>
      <c r="W296" s="26"/>
      <c r="X296" s="26"/>
      <c r="Y296" s="26"/>
      <c r="Z296" s="26"/>
    </row>
    <row r="297" spans="6:26" x14ac:dyDescent="0.25">
      <c r="F297" s="26"/>
      <c r="G297" s="26"/>
      <c r="H297" s="26"/>
      <c r="I297" s="26"/>
      <c r="J297" s="26"/>
      <c r="K297" s="26"/>
      <c r="L297" s="26"/>
      <c r="M297" s="26"/>
      <c r="T297" s="26"/>
      <c r="U297" s="26"/>
      <c r="V297" s="26"/>
      <c r="W297" s="26"/>
      <c r="X297" s="26"/>
      <c r="Y297" s="26"/>
      <c r="Z297" s="26"/>
    </row>
    <row r="298" spans="6:26" x14ac:dyDescent="0.25">
      <c r="F298" s="26"/>
      <c r="G298" s="26"/>
      <c r="H298" s="26"/>
      <c r="I298" s="26"/>
      <c r="J298" s="26"/>
      <c r="K298" s="26"/>
      <c r="L298" s="26"/>
      <c r="M298" s="26"/>
      <c r="T298" s="26"/>
      <c r="U298" s="26"/>
      <c r="V298" s="26"/>
      <c r="W298" s="26"/>
      <c r="X298" s="26"/>
      <c r="Y298" s="26"/>
      <c r="Z298" s="26"/>
    </row>
    <row r="299" spans="6:26" x14ac:dyDescent="0.25">
      <c r="F299" s="26"/>
      <c r="G299" s="26"/>
      <c r="H299" s="26"/>
      <c r="I299" s="26"/>
      <c r="J299" s="26"/>
      <c r="K299" s="26"/>
      <c r="L299" s="26"/>
      <c r="M299" s="26"/>
      <c r="T299" s="26"/>
      <c r="U299" s="26"/>
      <c r="V299" s="26"/>
      <c r="W299" s="26"/>
      <c r="X299" s="26"/>
      <c r="Y299" s="26"/>
      <c r="Z299" s="26"/>
    </row>
    <row r="300" spans="6:26" x14ac:dyDescent="0.25">
      <c r="F300" s="26"/>
      <c r="G300" s="26"/>
      <c r="H300" s="26"/>
      <c r="I300" s="26"/>
      <c r="J300" s="26"/>
      <c r="K300" s="26"/>
      <c r="L300" s="26"/>
      <c r="M300" s="26"/>
      <c r="T300" s="26"/>
      <c r="U300" s="26"/>
      <c r="V300" s="26"/>
      <c r="W300" s="26"/>
      <c r="X300" s="26"/>
      <c r="Y300" s="26"/>
      <c r="Z300" s="26"/>
    </row>
    <row r="301" spans="6:26" x14ac:dyDescent="0.25">
      <c r="F301" s="26"/>
      <c r="G301" s="26"/>
      <c r="H301" s="26"/>
      <c r="I301" s="26"/>
      <c r="J301" s="26"/>
      <c r="K301" s="26"/>
      <c r="L301" s="26"/>
      <c r="M301" s="26"/>
      <c r="T301" s="26"/>
      <c r="U301" s="26"/>
      <c r="V301" s="26"/>
      <c r="W301" s="26"/>
      <c r="X301" s="26"/>
      <c r="Y301" s="26"/>
      <c r="Z301" s="26"/>
    </row>
    <row r="302" spans="6:26" x14ac:dyDescent="0.25">
      <c r="F302" s="26"/>
      <c r="G302" s="26"/>
      <c r="H302" s="26"/>
      <c r="I302" s="26"/>
      <c r="J302" s="26"/>
      <c r="K302" s="26"/>
      <c r="L302" s="26"/>
      <c r="M302" s="26"/>
      <c r="T302" s="26"/>
      <c r="U302" s="26"/>
      <c r="V302" s="26"/>
      <c r="W302" s="26"/>
      <c r="X302" s="26"/>
      <c r="Y302" s="26"/>
      <c r="Z302" s="26"/>
    </row>
    <row r="303" spans="6:26" x14ac:dyDescent="0.25">
      <c r="F303" s="26"/>
      <c r="G303" s="26"/>
      <c r="H303" s="26"/>
      <c r="I303" s="26"/>
      <c r="J303" s="26"/>
      <c r="K303" s="26"/>
      <c r="L303" s="26"/>
      <c r="M303" s="26"/>
      <c r="T303" s="26"/>
      <c r="U303" s="26"/>
      <c r="V303" s="26"/>
      <c r="W303" s="26"/>
      <c r="X303" s="26"/>
      <c r="Y303" s="26"/>
      <c r="Z303" s="26"/>
    </row>
    <row r="304" spans="6:26" x14ac:dyDescent="0.25">
      <c r="F304" s="26"/>
      <c r="G304" s="26"/>
      <c r="H304" s="26"/>
      <c r="I304" s="26"/>
      <c r="J304" s="26"/>
      <c r="K304" s="26"/>
      <c r="L304" s="26"/>
      <c r="M304" s="26"/>
      <c r="T304" s="26"/>
      <c r="U304" s="26"/>
      <c r="V304" s="26"/>
      <c r="W304" s="26"/>
      <c r="X304" s="26"/>
      <c r="Y304" s="26"/>
      <c r="Z304" s="26"/>
    </row>
    <row r="305" spans="6:26" x14ac:dyDescent="0.25">
      <c r="F305" s="26"/>
      <c r="G305" s="26"/>
      <c r="H305" s="26"/>
      <c r="I305" s="26"/>
      <c r="J305" s="26"/>
      <c r="K305" s="26"/>
      <c r="L305" s="26"/>
      <c r="M305" s="26"/>
      <c r="T305" s="26"/>
      <c r="U305" s="26"/>
      <c r="V305" s="26"/>
      <c r="W305" s="26"/>
      <c r="X305" s="26"/>
      <c r="Y305" s="26"/>
      <c r="Z305" s="26"/>
    </row>
    <row r="306" spans="6:26" x14ac:dyDescent="0.25">
      <c r="F306" s="26"/>
      <c r="G306" s="26"/>
      <c r="H306" s="26"/>
      <c r="I306" s="26"/>
      <c r="J306" s="26"/>
      <c r="K306" s="26"/>
      <c r="L306" s="26"/>
      <c r="M306" s="26"/>
      <c r="T306" s="26"/>
      <c r="U306" s="26"/>
      <c r="V306" s="26"/>
      <c r="W306" s="26"/>
      <c r="X306" s="26"/>
      <c r="Y306" s="26"/>
      <c r="Z306" s="26"/>
    </row>
    <row r="307" spans="6:26" x14ac:dyDescent="0.25">
      <c r="F307" s="26"/>
      <c r="G307" s="26"/>
      <c r="H307" s="26"/>
      <c r="I307" s="26"/>
      <c r="J307" s="26"/>
      <c r="K307" s="26"/>
      <c r="L307" s="26"/>
      <c r="M307" s="26"/>
      <c r="T307" s="26"/>
      <c r="U307" s="26"/>
      <c r="V307" s="26"/>
      <c r="W307" s="26"/>
      <c r="X307" s="26"/>
      <c r="Y307" s="26"/>
      <c r="Z307" s="26"/>
    </row>
    <row r="308" spans="6:26" x14ac:dyDescent="0.25">
      <c r="F308" s="26"/>
      <c r="G308" s="26"/>
      <c r="H308" s="26"/>
      <c r="I308" s="26"/>
      <c r="J308" s="26"/>
      <c r="K308" s="26"/>
      <c r="L308" s="26"/>
      <c r="M308" s="26"/>
      <c r="T308" s="26"/>
      <c r="U308" s="26"/>
      <c r="V308" s="26"/>
      <c r="W308" s="26"/>
      <c r="X308" s="26"/>
      <c r="Y308" s="26"/>
      <c r="Z308" s="26"/>
    </row>
    <row r="309" spans="6:26" x14ac:dyDescent="0.25">
      <c r="F309" s="26"/>
      <c r="G309" s="26"/>
      <c r="H309" s="26"/>
      <c r="I309" s="26"/>
      <c r="J309" s="26"/>
      <c r="K309" s="26"/>
      <c r="L309" s="26"/>
      <c r="M309" s="26"/>
      <c r="T309" s="26"/>
      <c r="U309" s="26"/>
      <c r="V309" s="26"/>
      <c r="W309" s="26"/>
      <c r="X309" s="26"/>
      <c r="Y309" s="26"/>
      <c r="Z309" s="26"/>
    </row>
    <row r="310" spans="6:26" x14ac:dyDescent="0.25">
      <c r="F310" s="26"/>
      <c r="G310" s="26"/>
      <c r="H310" s="26"/>
      <c r="I310" s="26"/>
      <c r="J310" s="26"/>
      <c r="K310" s="26"/>
      <c r="L310" s="26"/>
      <c r="M310" s="26"/>
      <c r="T310" s="26"/>
      <c r="U310" s="26"/>
      <c r="V310" s="26"/>
      <c r="W310" s="26"/>
      <c r="X310" s="26"/>
      <c r="Y310" s="26"/>
      <c r="Z310" s="26"/>
    </row>
  </sheetData>
  <mergeCells count="7">
    <mergeCell ref="AA7:AB7"/>
    <mergeCell ref="E6:G6"/>
    <mergeCell ref="H6:L6"/>
    <mergeCell ref="F7:G7"/>
    <mergeCell ref="N7:S7"/>
    <mergeCell ref="T7:V7"/>
    <mergeCell ref="X7:Z7"/>
  </mergeCells>
  <conditionalFormatting sqref="E6:G6">
    <cfRule type="expression" dxfId="0" priority="1">
      <formula>IF($E$6&lt;&gt;"",1,0)</formula>
    </cfRule>
  </conditionalFormatting>
  <dataValidations count="3">
    <dataValidation type="list" allowBlank="1" showInputMessage="1" showErrorMessage="1" errorTitle="Ajuste de sueldos" error="Solo se permiten datos de la lista" sqref="E9" xr:uid="{33181A33-6705-4470-821E-27036A507E64}">
      <formula1>"Si,No"</formula1>
    </dataValidation>
    <dataValidation type="date" allowBlank="1" showInputMessage="1" showErrorMessage="1" sqref="D5" xr:uid="{961A0829-2E7A-448B-AD46-0D74470B5A20}">
      <formula1>45658</formula1>
      <formula2>46022</formula2>
    </dataValidation>
    <dataValidation allowBlank="1" showInputMessage="1" showErrorMessage="1" sqref="E8 E10:E22" xr:uid="{1DEF01B7-DF22-4682-B81A-F6CD114D0893}"/>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F0DAF-BB06-49FF-8D28-00264C8C17D6}">
  <sheetPr codeName="Hoja2"/>
  <dimension ref="B4:I72"/>
  <sheetViews>
    <sheetView showGridLines="0" zoomScale="140" zoomScaleNormal="140" workbookViewId="0"/>
  </sheetViews>
  <sheetFormatPr baseColWidth="10" defaultRowHeight="15" x14ac:dyDescent="0.25"/>
  <cols>
    <col min="1" max="1" width="6" customWidth="1"/>
    <col min="2" max="2" width="18.28515625" bestFit="1" customWidth="1"/>
    <col min="3" max="3" width="21.5703125" customWidth="1"/>
    <col min="7" max="7" width="17.28515625" customWidth="1"/>
    <col min="8" max="8" width="18.7109375" customWidth="1"/>
    <col min="9" max="9" width="12.28515625" customWidth="1"/>
  </cols>
  <sheetData>
    <row r="4" spans="2:9" x14ac:dyDescent="0.25">
      <c r="B4" s="190" t="s">
        <v>464</v>
      </c>
      <c r="C4" s="191"/>
    </row>
    <row r="5" spans="2:9" x14ac:dyDescent="0.25">
      <c r="B5" s="134" t="s">
        <v>442</v>
      </c>
      <c r="C5" s="135" t="s">
        <v>443</v>
      </c>
    </row>
    <row r="6" spans="2:9" x14ac:dyDescent="0.25">
      <c r="B6" s="28">
        <v>3462</v>
      </c>
      <c r="C6" s="1" t="s">
        <v>465</v>
      </c>
    </row>
    <row r="7" spans="2:9" x14ac:dyDescent="0.25">
      <c r="B7" s="28" t="s">
        <v>465</v>
      </c>
      <c r="C7" s="28">
        <v>1387</v>
      </c>
      <c r="E7" s="7"/>
    </row>
    <row r="9" spans="2:9" x14ac:dyDescent="0.25">
      <c r="B9" t="s">
        <v>466</v>
      </c>
    </row>
    <row r="10" spans="2:9" x14ac:dyDescent="0.25">
      <c r="B10" s="5" t="s">
        <v>232</v>
      </c>
      <c r="C10" t="s">
        <v>419</v>
      </c>
    </row>
    <row r="11" spans="2:9" ht="15.75" thickBot="1" x14ac:dyDescent="0.3"/>
    <row r="12" spans="2:9" ht="28.5" x14ac:dyDescent="0.25">
      <c r="B12" s="6" t="s">
        <v>1</v>
      </c>
      <c r="C12" s="69" t="s">
        <v>2</v>
      </c>
      <c r="D12" s="74" t="s">
        <v>3</v>
      </c>
      <c r="E12" s="74" t="s">
        <v>4</v>
      </c>
      <c r="G12" s="44" t="s">
        <v>244</v>
      </c>
      <c r="H12" s="69" t="s">
        <v>2</v>
      </c>
      <c r="I12" s="75" t="s">
        <v>215</v>
      </c>
    </row>
    <row r="13" spans="2:9" ht="28.5" x14ac:dyDescent="0.25">
      <c r="B13" s="15">
        <v>1</v>
      </c>
      <c r="C13" s="14" t="s">
        <v>5</v>
      </c>
      <c r="D13" s="88">
        <v>3500</v>
      </c>
      <c r="E13" s="28"/>
      <c r="G13" s="15">
        <v>1</v>
      </c>
      <c r="H13" s="14" t="s">
        <v>233</v>
      </c>
      <c r="I13" s="88">
        <v>120</v>
      </c>
    </row>
    <row r="14" spans="2:9" x14ac:dyDescent="0.25">
      <c r="G14" s="15">
        <v>2</v>
      </c>
      <c r="H14" s="14" t="s">
        <v>114</v>
      </c>
      <c r="I14" s="28">
        <v>650</v>
      </c>
    </row>
    <row r="15" spans="2:9" ht="15.75" thickBot="1" x14ac:dyDescent="0.3"/>
    <row r="16" spans="2:9" x14ac:dyDescent="0.25">
      <c r="B16" s="64" t="s">
        <v>234</v>
      </c>
      <c r="C16" s="187" t="s">
        <v>2</v>
      </c>
      <c r="D16" s="187"/>
      <c r="E16" s="63" t="s">
        <v>215</v>
      </c>
    </row>
    <row r="17" spans="2:9" ht="71.25" customHeight="1" x14ac:dyDescent="0.25">
      <c r="B17" s="90">
        <v>2</v>
      </c>
      <c r="C17" s="188" t="s">
        <v>126</v>
      </c>
      <c r="D17" s="188"/>
      <c r="E17" s="88">
        <v>0</v>
      </c>
    </row>
    <row r="18" spans="2:9" x14ac:dyDescent="0.25">
      <c r="C18" t="s">
        <v>235</v>
      </c>
      <c r="E18" s="7">
        <v>0</v>
      </c>
    </row>
    <row r="19" spans="2:9" ht="42.75" customHeight="1" thickBot="1" x14ac:dyDescent="0.3">
      <c r="B19" s="15">
        <v>4</v>
      </c>
      <c r="C19" s="189" t="s">
        <v>127</v>
      </c>
      <c r="D19" s="189"/>
      <c r="E19" s="136">
        <f>I14</f>
        <v>650</v>
      </c>
    </row>
    <row r="20" spans="2:9" ht="15.75" thickBot="1" x14ac:dyDescent="0.3">
      <c r="C20" s="186" t="s">
        <v>467</v>
      </c>
      <c r="D20" s="186"/>
      <c r="E20" s="137">
        <v>2025</v>
      </c>
    </row>
    <row r="21" spans="2:9" ht="15.75" thickBot="1" x14ac:dyDescent="0.3">
      <c r="C21" s="186" t="s">
        <v>468</v>
      </c>
      <c r="D21" s="186"/>
      <c r="E21" s="138">
        <f>C7</f>
        <v>1387</v>
      </c>
    </row>
    <row r="22" spans="2:9" ht="15.75" thickBot="1" x14ac:dyDescent="0.3">
      <c r="C22" s="186" t="s">
        <v>469</v>
      </c>
      <c r="D22" s="186"/>
      <c r="E22" s="138">
        <f>E21-I14</f>
        <v>737</v>
      </c>
    </row>
    <row r="24" spans="2:9" ht="15.75" thickBot="1" x14ac:dyDescent="0.3"/>
    <row r="25" spans="2:9" ht="28.5" x14ac:dyDescent="0.25">
      <c r="B25" s="6" t="s">
        <v>1</v>
      </c>
      <c r="C25" s="69" t="s">
        <v>2</v>
      </c>
      <c r="D25" s="74" t="s">
        <v>3</v>
      </c>
      <c r="E25" s="74" t="s">
        <v>4</v>
      </c>
      <c r="G25" s="44" t="s">
        <v>244</v>
      </c>
      <c r="H25" s="69" t="s">
        <v>2</v>
      </c>
      <c r="I25" s="75" t="s">
        <v>215</v>
      </c>
    </row>
    <row r="26" spans="2:9" ht="28.5" x14ac:dyDescent="0.25">
      <c r="B26" s="15">
        <v>1</v>
      </c>
      <c r="C26" s="14" t="s">
        <v>5</v>
      </c>
      <c r="D26" s="88">
        <v>3500</v>
      </c>
      <c r="E26" s="28"/>
      <c r="G26" s="15">
        <v>1</v>
      </c>
      <c r="H26" s="14" t="s">
        <v>233</v>
      </c>
      <c r="I26" s="88">
        <v>120</v>
      </c>
    </row>
    <row r="27" spans="2:9" x14ac:dyDescent="0.25">
      <c r="G27" s="15">
        <v>2</v>
      </c>
      <c r="H27" s="14" t="s">
        <v>114</v>
      </c>
      <c r="I27" s="28">
        <v>650</v>
      </c>
    </row>
    <row r="28" spans="2:9" ht="15.75" thickBot="1" x14ac:dyDescent="0.3"/>
    <row r="29" spans="2:9" x14ac:dyDescent="0.25">
      <c r="B29" s="64" t="s">
        <v>234</v>
      </c>
      <c r="C29" s="187" t="s">
        <v>2</v>
      </c>
      <c r="D29" s="187"/>
      <c r="E29" s="63" t="s">
        <v>215</v>
      </c>
    </row>
    <row r="30" spans="2:9" x14ac:dyDescent="0.25">
      <c r="B30" s="90">
        <v>2</v>
      </c>
      <c r="C30" s="188" t="s">
        <v>126</v>
      </c>
      <c r="D30" s="188"/>
      <c r="E30" s="88">
        <v>0</v>
      </c>
    </row>
    <row r="31" spans="2:9" x14ac:dyDescent="0.25">
      <c r="C31" t="s">
        <v>235</v>
      </c>
      <c r="E31" s="7">
        <v>0</v>
      </c>
    </row>
    <row r="32" spans="2:9" ht="30.75" customHeight="1" thickBot="1" x14ac:dyDescent="0.3">
      <c r="B32" s="15">
        <v>4</v>
      </c>
      <c r="C32" s="189" t="s">
        <v>127</v>
      </c>
      <c r="D32" s="189"/>
      <c r="E32" s="136">
        <f>I27</f>
        <v>650</v>
      </c>
    </row>
    <row r="33" spans="2:9" ht="15.75" thickBot="1" x14ac:dyDescent="0.3">
      <c r="C33" s="186" t="s">
        <v>467</v>
      </c>
      <c r="D33" s="186"/>
      <c r="E33" s="137">
        <v>2025</v>
      </c>
    </row>
    <row r="34" spans="2:9" ht="15.75" thickBot="1" x14ac:dyDescent="0.3">
      <c r="C34" s="186" t="s">
        <v>468</v>
      </c>
      <c r="D34" s="186"/>
      <c r="E34" s="138">
        <f>C7</f>
        <v>1387</v>
      </c>
    </row>
    <row r="35" spans="2:9" ht="15.75" thickBot="1" x14ac:dyDescent="0.3">
      <c r="C35" s="186" t="s">
        <v>469</v>
      </c>
      <c r="D35" s="186"/>
      <c r="E35" s="138">
        <f>E22-I27</f>
        <v>87</v>
      </c>
    </row>
    <row r="36" spans="2:9" ht="15.75" thickBot="1" x14ac:dyDescent="0.3"/>
    <row r="37" spans="2:9" ht="28.5" x14ac:dyDescent="0.25">
      <c r="B37" s="6" t="s">
        <v>1</v>
      </c>
      <c r="C37" s="69" t="s">
        <v>2</v>
      </c>
      <c r="D37" s="74" t="s">
        <v>3</v>
      </c>
      <c r="E37" s="74" t="s">
        <v>4</v>
      </c>
      <c r="G37" s="44" t="s">
        <v>244</v>
      </c>
      <c r="H37" s="69" t="s">
        <v>2</v>
      </c>
      <c r="I37" s="75" t="s">
        <v>215</v>
      </c>
    </row>
    <row r="38" spans="2:9" ht="28.5" x14ac:dyDescent="0.25">
      <c r="B38" s="15">
        <v>1</v>
      </c>
      <c r="C38" s="14" t="s">
        <v>5</v>
      </c>
      <c r="D38" s="88">
        <v>3500</v>
      </c>
      <c r="E38" s="28"/>
      <c r="G38" s="15">
        <v>1</v>
      </c>
      <c r="H38" s="14" t="s">
        <v>233</v>
      </c>
      <c r="I38" s="88">
        <v>120</v>
      </c>
    </row>
    <row r="39" spans="2:9" x14ac:dyDescent="0.25">
      <c r="G39" s="15">
        <v>2</v>
      </c>
      <c r="H39" s="14" t="s">
        <v>114</v>
      </c>
      <c r="I39" s="28">
        <v>650</v>
      </c>
    </row>
    <row r="40" spans="2:9" ht="15.75" thickBot="1" x14ac:dyDescent="0.3"/>
    <row r="41" spans="2:9" x14ac:dyDescent="0.25">
      <c r="B41" s="64" t="s">
        <v>234</v>
      </c>
      <c r="C41" s="187" t="s">
        <v>2</v>
      </c>
      <c r="D41" s="187"/>
      <c r="E41" s="63" t="s">
        <v>215</v>
      </c>
    </row>
    <row r="42" spans="2:9" x14ac:dyDescent="0.25">
      <c r="B42" s="90">
        <v>2</v>
      </c>
      <c r="C42" s="188" t="s">
        <v>126</v>
      </c>
      <c r="D42" s="188"/>
      <c r="E42" s="88">
        <v>0</v>
      </c>
    </row>
    <row r="43" spans="2:9" x14ac:dyDescent="0.25">
      <c r="C43" t="s">
        <v>235</v>
      </c>
      <c r="E43" s="7">
        <v>0</v>
      </c>
    </row>
    <row r="44" spans="2:9" ht="29.25" customHeight="1" thickBot="1" x14ac:dyDescent="0.3">
      <c r="B44" s="15">
        <v>4</v>
      </c>
      <c r="C44" s="189" t="s">
        <v>127</v>
      </c>
      <c r="D44" s="189"/>
      <c r="E44" s="136">
        <v>87</v>
      </c>
    </row>
    <row r="45" spans="2:9" ht="15.75" thickBot="1" x14ac:dyDescent="0.3">
      <c r="C45" s="186" t="s">
        <v>467</v>
      </c>
      <c r="D45" s="186"/>
      <c r="E45" s="137">
        <v>2025</v>
      </c>
    </row>
    <row r="46" spans="2:9" ht="15.75" thickBot="1" x14ac:dyDescent="0.3">
      <c r="C46" s="186" t="s">
        <v>468</v>
      </c>
      <c r="D46" s="186"/>
      <c r="E46" s="138">
        <f>C7</f>
        <v>1387</v>
      </c>
    </row>
    <row r="47" spans="2:9" ht="15.75" thickBot="1" x14ac:dyDescent="0.3">
      <c r="C47" s="186" t="s">
        <v>469</v>
      </c>
      <c r="D47" s="186"/>
      <c r="E47" s="138">
        <v>0</v>
      </c>
    </row>
    <row r="50" spans="2:9" x14ac:dyDescent="0.25">
      <c r="B50" s="5" t="s">
        <v>470</v>
      </c>
    </row>
    <row r="52" spans="2:9" x14ac:dyDescent="0.25">
      <c r="B52" s="5" t="s">
        <v>181</v>
      </c>
    </row>
    <row r="53" spans="2:9" x14ac:dyDescent="0.25">
      <c r="B53" s="5" t="s">
        <v>232</v>
      </c>
      <c r="C53" t="s">
        <v>419</v>
      </c>
    </row>
    <row r="54" spans="2:9" ht="15.75" thickBot="1" x14ac:dyDescent="0.3"/>
    <row r="55" spans="2:9" ht="28.5" x14ac:dyDescent="0.25">
      <c r="B55" s="6" t="s">
        <v>1</v>
      </c>
      <c r="C55" s="69" t="s">
        <v>2</v>
      </c>
      <c r="D55" s="74" t="s">
        <v>3</v>
      </c>
      <c r="E55" s="74" t="s">
        <v>4</v>
      </c>
      <c r="G55" s="44" t="s">
        <v>244</v>
      </c>
      <c r="H55" s="69" t="s">
        <v>2</v>
      </c>
      <c r="I55" s="75" t="s">
        <v>215</v>
      </c>
    </row>
    <row r="56" spans="2:9" ht="28.5" x14ac:dyDescent="0.25">
      <c r="B56" s="15">
        <v>1</v>
      </c>
      <c r="C56" s="14" t="s">
        <v>5</v>
      </c>
      <c r="D56" s="88">
        <v>4000</v>
      </c>
      <c r="E56" s="28"/>
      <c r="G56" s="15">
        <v>1</v>
      </c>
      <c r="H56" s="14" t="s">
        <v>233</v>
      </c>
      <c r="I56" s="88">
        <v>123</v>
      </c>
    </row>
    <row r="57" spans="2:9" x14ac:dyDescent="0.25">
      <c r="G57" s="15">
        <v>2</v>
      </c>
      <c r="H57" s="14" t="s">
        <v>114</v>
      </c>
      <c r="I57" s="28">
        <v>678</v>
      </c>
    </row>
    <row r="58" spans="2:9" ht="29.25" thickBot="1" x14ac:dyDescent="0.3">
      <c r="G58" s="23">
        <v>101</v>
      </c>
      <c r="H58" s="16" t="s">
        <v>134</v>
      </c>
      <c r="I58" s="88">
        <f>B6/2</f>
        <v>1731</v>
      </c>
    </row>
    <row r="59" spans="2:9" x14ac:dyDescent="0.25">
      <c r="B59" s="64" t="s">
        <v>234</v>
      </c>
      <c r="C59" s="187" t="s">
        <v>2</v>
      </c>
      <c r="D59" s="187"/>
      <c r="E59" s="63" t="s">
        <v>215</v>
      </c>
    </row>
    <row r="60" spans="2:9" x14ac:dyDescent="0.25">
      <c r="B60" s="90">
        <v>2</v>
      </c>
      <c r="C60" s="188" t="s">
        <v>126</v>
      </c>
      <c r="D60" s="188"/>
      <c r="E60" s="88">
        <v>0</v>
      </c>
    </row>
    <row r="61" spans="2:9" x14ac:dyDescent="0.25">
      <c r="C61" t="s">
        <v>235</v>
      </c>
      <c r="E61" s="7">
        <v>0</v>
      </c>
    </row>
    <row r="64" spans="2:9" x14ac:dyDescent="0.25">
      <c r="B64" s="5" t="s">
        <v>232</v>
      </c>
      <c r="C64" t="s">
        <v>419</v>
      </c>
    </row>
    <row r="65" spans="2:9" ht="15.75" thickBot="1" x14ac:dyDescent="0.3"/>
    <row r="66" spans="2:9" ht="28.5" x14ac:dyDescent="0.25">
      <c r="B66" s="6" t="s">
        <v>1</v>
      </c>
      <c r="C66" s="69" t="s">
        <v>2</v>
      </c>
      <c r="D66" s="74" t="s">
        <v>3</v>
      </c>
      <c r="E66" s="74" t="s">
        <v>4</v>
      </c>
      <c r="G66" s="44" t="s">
        <v>244</v>
      </c>
      <c r="H66" s="69" t="s">
        <v>2</v>
      </c>
      <c r="I66" s="75" t="s">
        <v>215</v>
      </c>
    </row>
    <row r="67" spans="2:9" ht="28.5" x14ac:dyDescent="0.25">
      <c r="B67" s="15">
        <v>1</v>
      </c>
      <c r="C67" s="14" t="s">
        <v>5</v>
      </c>
      <c r="D67" s="88">
        <v>4000</v>
      </c>
      <c r="E67" s="28"/>
      <c r="G67" s="15">
        <v>1</v>
      </c>
      <c r="H67" s="14" t="s">
        <v>233</v>
      </c>
      <c r="I67" s="88">
        <v>123</v>
      </c>
    </row>
    <row r="68" spans="2:9" x14ac:dyDescent="0.25">
      <c r="G68" s="15">
        <v>2</v>
      </c>
      <c r="H68" s="14" t="s">
        <v>114</v>
      </c>
      <c r="I68" s="28">
        <v>678</v>
      </c>
    </row>
    <row r="69" spans="2:9" ht="29.25" thickBot="1" x14ac:dyDescent="0.3">
      <c r="G69" s="23">
        <v>101</v>
      </c>
      <c r="H69" s="16" t="s">
        <v>134</v>
      </c>
      <c r="I69" s="88">
        <f>B6/2</f>
        <v>1731</v>
      </c>
    </row>
    <row r="70" spans="2:9" x14ac:dyDescent="0.25">
      <c r="B70" s="64" t="s">
        <v>234</v>
      </c>
      <c r="C70" s="187" t="s">
        <v>2</v>
      </c>
      <c r="D70" s="187"/>
      <c r="E70" s="63" t="s">
        <v>215</v>
      </c>
    </row>
    <row r="71" spans="2:9" x14ac:dyDescent="0.25">
      <c r="B71" s="90">
        <v>2</v>
      </c>
      <c r="C71" s="188" t="s">
        <v>126</v>
      </c>
      <c r="D71" s="188"/>
      <c r="E71" s="88">
        <v>0</v>
      </c>
    </row>
    <row r="72" spans="2:9" x14ac:dyDescent="0.25">
      <c r="C72" t="s">
        <v>235</v>
      </c>
      <c r="E72" s="7">
        <v>0</v>
      </c>
    </row>
  </sheetData>
  <mergeCells count="23">
    <mergeCell ref="C21:D21"/>
    <mergeCell ref="B4:C4"/>
    <mergeCell ref="C16:D16"/>
    <mergeCell ref="C17:D17"/>
    <mergeCell ref="C19:D19"/>
    <mergeCell ref="C20:D20"/>
    <mergeCell ref="C46:D46"/>
    <mergeCell ref="C22:D22"/>
    <mergeCell ref="C29:D29"/>
    <mergeCell ref="C30:D30"/>
    <mergeCell ref="C32:D32"/>
    <mergeCell ref="C33:D33"/>
    <mergeCell ref="C34:D34"/>
    <mergeCell ref="C35:D35"/>
    <mergeCell ref="C41:D41"/>
    <mergeCell ref="C42:D42"/>
    <mergeCell ref="C44:D44"/>
    <mergeCell ref="C45:D45"/>
    <mergeCell ref="C47:D47"/>
    <mergeCell ref="C59:D59"/>
    <mergeCell ref="C60:D60"/>
    <mergeCell ref="C70:D70"/>
    <mergeCell ref="C71:D7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42599-CF47-4C71-BEEA-B79CEC6ED632}">
  <sheetPr codeName="Hoja4"/>
  <dimension ref="B4:I245"/>
  <sheetViews>
    <sheetView showGridLines="0" workbookViewId="0">
      <selection activeCell="B8" sqref="B8"/>
    </sheetView>
  </sheetViews>
  <sheetFormatPr baseColWidth="10" defaultRowHeight="15" x14ac:dyDescent="0.25"/>
  <cols>
    <col min="2" max="2" width="13.28515625" customWidth="1"/>
    <col min="3" max="3" width="14.42578125" customWidth="1"/>
    <col min="4" max="4" width="13.140625" customWidth="1"/>
    <col min="7" max="7" width="14.5703125" customWidth="1"/>
    <col min="8" max="8" width="15.28515625" customWidth="1"/>
    <col min="9" max="9" width="15.42578125" customWidth="1"/>
  </cols>
  <sheetData>
    <row r="4" spans="2:9" ht="15.75" customHeight="1" thickBot="1" x14ac:dyDescent="0.3">
      <c r="B4" s="194" t="s">
        <v>463</v>
      </c>
      <c r="C4" s="194"/>
      <c r="D4" s="194"/>
      <c r="E4" s="194"/>
      <c r="F4" s="117"/>
      <c r="G4" s="195" t="s">
        <v>444</v>
      </c>
      <c r="H4" s="195"/>
      <c r="I4" s="195"/>
    </row>
    <row r="5" spans="2:9" ht="60.75" thickTop="1" x14ac:dyDescent="0.25">
      <c r="B5" s="119" t="s">
        <v>165</v>
      </c>
      <c r="C5" s="119" t="s">
        <v>166</v>
      </c>
      <c r="D5" s="119" t="s">
        <v>167</v>
      </c>
      <c r="E5" s="119" t="s">
        <v>445</v>
      </c>
      <c r="F5" s="117"/>
      <c r="G5" s="196" t="s">
        <v>446</v>
      </c>
      <c r="H5" s="196"/>
      <c r="I5" s="196"/>
    </row>
    <row r="6" spans="2:9" ht="60" x14ac:dyDescent="0.25">
      <c r="B6" s="120"/>
      <c r="C6" s="120"/>
      <c r="D6" s="120"/>
      <c r="E6" s="120" t="s">
        <v>447</v>
      </c>
      <c r="F6" s="117"/>
      <c r="G6" s="120" t="s">
        <v>448</v>
      </c>
      <c r="H6" s="120" t="s">
        <v>449</v>
      </c>
      <c r="I6" s="120" t="s">
        <v>450</v>
      </c>
    </row>
    <row r="7" spans="2:9" ht="15.75" thickBot="1" x14ac:dyDescent="0.3">
      <c r="B7" s="118" t="s">
        <v>169</v>
      </c>
      <c r="C7" s="118" t="s">
        <v>169</v>
      </c>
      <c r="D7" s="118" t="s">
        <v>169</v>
      </c>
      <c r="E7" s="118" t="s">
        <v>170</v>
      </c>
      <c r="F7" s="117"/>
      <c r="G7" s="118" t="s">
        <v>169</v>
      </c>
      <c r="H7" s="118" t="s">
        <v>169</v>
      </c>
      <c r="I7" s="118" t="s">
        <v>169</v>
      </c>
    </row>
    <row r="8" spans="2:9" ht="15.75" thickTop="1" x14ac:dyDescent="0.25">
      <c r="B8" s="77">
        <v>0.01</v>
      </c>
      <c r="C8" s="77">
        <v>746.04</v>
      </c>
      <c r="D8" s="77">
        <v>0</v>
      </c>
      <c r="E8" s="77">
        <v>1.92</v>
      </c>
      <c r="F8" s="117"/>
      <c r="G8" s="121">
        <v>0.01</v>
      </c>
      <c r="H8" s="121">
        <v>1768.96</v>
      </c>
      <c r="I8" s="121">
        <v>407.02</v>
      </c>
    </row>
    <row r="9" spans="2:9" x14ac:dyDescent="0.25">
      <c r="B9" s="78">
        <v>746.05</v>
      </c>
      <c r="C9" s="79">
        <v>6332.05</v>
      </c>
      <c r="D9" s="78">
        <v>14.32</v>
      </c>
      <c r="E9" s="78">
        <v>6.4</v>
      </c>
      <c r="F9" s="117"/>
      <c r="G9" s="121">
        <v>1768.97</v>
      </c>
      <c r="H9" s="121">
        <v>2653.38</v>
      </c>
      <c r="I9" s="121">
        <v>406.83</v>
      </c>
    </row>
    <row r="10" spans="2:9" x14ac:dyDescent="0.25">
      <c r="B10" s="79">
        <v>6332.06</v>
      </c>
      <c r="C10" s="79">
        <v>11128.01</v>
      </c>
      <c r="D10" s="78">
        <v>371.83</v>
      </c>
      <c r="E10" s="78">
        <v>10.88</v>
      </c>
      <c r="F10" s="117"/>
      <c r="G10" s="121">
        <v>2653.39</v>
      </c>
      <c r="H10" s="121">
        <v>3472.84</v>
      </c>
      <c r="I10" s="121">
        <v>406.62</v>
      </c>
    </row>
    <row r="11" spans="2:9" x14ac:dyDescent="0.25">
      <c r="B11" s="79">
        <v>11128.02</v>
      </c>
      <c r="C11" s="79">
        <v>12935.82</v>
      </c>
      <c r="D11" s="78">
        <v>893.63</v>
      </c>
      <c r="E11" s="78">
        <v>16</v>
      </c>
      <c r="F11" s="117"/>
      <c r="G11" s="121">
        <v>3472.85</v>
      </c>
      <c r="H11" s="121">
        <v>3537.87</v>
      </c>
      <c r="I11" s="121">
        <v>392.77</v>
      </c>
    </row>
    <row r="12" spans="2:9" x14ac:dyDescent="0.25">
      <c r="B12" s="79">
        <v>12935.83</v>
      </c>
      <c r="C12" s="79">
        <v>15487.71</v>
      </c>
      <c r="D12" s="79">
        <v>1182.8800000000001</v>
      </c>
      <c r="E12" s="78">
        <v>17.920000000000002</v>
      </c>
      <c r="F12" s="117"/>
      <c r="G12" s="121">
        <v>3537.88</v>
      </c>
      <c r="H12" s="121">
        <v>4446.1499999999996</v>
      </c>
      <c r="I12" s="121">
        <v>382.46</v>
      </c>
    </row>
    <row r="13" spans="2:9" x14ac:dyDescent="0.25">
      <c r="B13" s="79">
        <v>15487.72</v>
      </c>
      <c r="C13" s="79">
        <v>31236.49</v>
      </c>
      <c r="D13" s="79">
        <v>1640.18</v>
      </c>
      <c r="E13" s="78">
        <v>21.36</v>
      </c>
      <c r="F13" s="117"/>
      <c r="G13" s="121">
        <v>4446.16</v>
      </c>
      <c r="H13" s="121">
        <v>4717.18</v>
      </c>
      <c r="I13" s="121">
        <v>354.23</v>
      </c>
    </row>
    <row r="14" spans="2:9" x14ac:dyDescent="0.25">
      <c r="B14" s="79">
        <v>31236.5</v>
      </c>
      <c r="C14" s="79">
        <v>49233</v>
      </c>
      <c r="D14" s="79">
        <v>5004.12</v>
      </c>
      <c r="E14" s="78">
        <v>23.52</v>
      </c>
      <c r="F14" s="117"/>
      <c r="G14" s="121">
        <v>4717.1899999999996</v>
      </c>
      <c r="H14" s="121">
        <v>5335.42</v>
      </c>
      <c r="I14" s="121">
        <v>324.87</v>
      </c>
    </row>
    <row r="15" spans="2:9" x14ac:dyDescent="0.25">
      <c r="B15" s="79">
        <v>49233.01</v>
      </c>
      <c r="C15" s="79">
        <v>93993.9</v>
      </c>
      <c r="D15" s="79">
        <v>9236.89</v>
      </c>
      <c r="E15" s="78">
        <v>30</v>
      </c>
      <c r="F15" s="117"/>
      <c r="G15" s="121">
        <v>5335.43</v>
      </c>
      <c r="H15" s="121">
        <v>6224.67</v>
      </c>
      <c r="I15" s="121">
        <v>294.63</v>
      </c>
    </row>
    <row r="16" spans="2:9" x14ac:dyDescent="0.25">
      <c r="B16" s="79">
        <v>93993.91</v>
      </c>
      <c r="C16" s="79">
        <v>125325.2</v>
      </c>
      <c r="D16" s="79">
        <v>22665.17</v>
      </c>
      <c r="E16" s="78">
        <v>32</v>
      </c>
      <c r="F16" s="117"/>
      <c r="G16" s="121">
        <v>6224.68</v>
      </c>
      <c r="H16" s="121">
        <v>7113.9</v>
      </c>
      <c r="I16" s="121">
        <v>253.54</v>
      </c>
    </row>
    <row r="17" spans="2:9" x14ac:dyDescent="0.25">
      <c r="B17" s="79">
        <v>125325.21</v>
      </c>
      <c r="C17" s="79">
        <v>375975.61</v>
      </c>
      <c r="D17" s="79">
        <v>32691.18</v>
      </c>
      <c r="E17" s="78">
        <v>34</v>
      </c>
      <c r="F17" s="117"/>
      <c r="G17" s="121">
        <v>7113.91</v>
      </c>
      <c r="H17" s="121">
        <v>7382.33</v>
      </c>
      <c r="I17" s="121">
        <v>217.61</v>
      </c>
    </row>
    <row r="18" spans="2:9" ht="15.75" thickBot="1" x14ac:dyDescent="0.3">
      <c r="B18" s="80">
        <v>375975.62</v>
      </c>
      <c r="C18" s="76" t="s">
        <v>171</v>
      </c>
      <c r="D18" s="80">
        <v>117912.32000000001</v>
      </c>
      <c r="E18" s="76">
        <v>35</v>
      </c>
      <c r="F18" s="117"/>
      <c r="G18" s="122">
        <v>7382.34</v>
      </c>
      <c r="H18" s="122" t="s">
        <v>171</v>
      </c>
      <c r="I18" s="122">
        <v>0</v>
      </c>
    </row>
    <row r="19" spans="2:9" ht="15.75" thickTop="1" x14ac:dyDescent="0.25"/>
    <row r="21" spans="2:9" ht="15.75" thickBot="1" x14ac:dyDescent="0.3"/>
    <row r="22" spans="2:9" x14ac:dyDescent="0.25">
      <c r="B22" s="44" t="s">
        <v>2</v>
      </c>
      <c r="C22" s="44" t="s">
        <v>177</v>
      </c>
    </row>
    <row r="23" spans="2:9" x14ac:dyDescent="0.25">
      <c r="B23" s="14" t="s">
        <v>217</v>
      </c>
      <c r="C23" s="1">
        <v>1</v>
      </c>
    </row>
    <row r="24" spans="2:9" x14ac:dyDescent="0.25">
      <c r="B24" s="14" t="s">
        <v>218</v>
      </c>
      <c r="C24" s="1">
        <v>7</v>
      </c>
    </row>
    <row r="25" spans="2:9" x14ac:dyDescent="0.25">
      <c r="B25" s="14" t="s">
        <v>219</v>
      </c>
      <c r="C25" s="1">
        <v>14</v>
      </c>
    </row>
    <row r="26" spans="2:9" x14ac:dyDescent="0.25">
      <c r="B26" s="14" t="s">
        <v>220</v>
      </c>
      <c r="C26" s="1">
        <v>30</v>
      </c>
    </row>
    <row r="27" spans="2:9" x14ac:dyDescent="0.25">
      <c r="B27" s="14" t="s">
        <v>221</v>
      </c>
      <c r="C27" s="1">
        <v>30</v>
      </c>
    </row>
    <row r="28" spans="2:9" x14ac:dyDescent="0.25">
      <c r="B28" s="14" t="s">
        <v>290</v>
      </c>
      <c r="C28" s="1">
        <v>60</v>
      </c>
    </row>
    <row r="29" spans="2:9" x14ac:dyDescent="0.25">
      <c r="B29" s="14" t="s">
        <v>291</v>
      </c>
      <c r="C29" s="1">
        <v>30</v>
      </c>
    </row>
    <row r="30" spans="2:9" x14ac:dyDescent="0.25">
      <c r="B30" s="14" t="s">
        <v>292</v>
      </c>
      <c r="C30" s="1">
        <v>30</v>
      </c>
    </row>
    <row r="31" spans="2:9" ht="28.5" x14ac:dyDescent="0.25">
      <c r="B31" s="14" t="s">
        <v>293</v>
      </c>
      <c r="C31" s="1">
        <v>30</v>
      </c>
    </row>
    <row r="32" spans="2:9" x14ac:dyDescent="0.25">
      <c r="B32" s="14" t="s">
        <v>294</v>
      </c>
      <c r="C32" s="1">
        <v>10</v>
      </c>
    </row>
    <row r="33" spans="2:5" ht="28.5" x14ac:dyDescent="0.25">
      <c r="B33" s="14" t="s">
        <v>295</v>
      </c>
      <c r="C33" s="1">
        <v>30</v>
      </c>
    </row>
    <row r="37" spans="2:5" ht="54.75" customHeight="1" thickBot="1" x14ac:dyDescent="0.3">
      <c r="B37" s="197" t="s">
        <v>379</v>
      </c>
      <c r="C37" s="197"/>
      <c r="D37" s="197"/>
      <c r="E37" s="197"/>
    </row>
    <row r="38" spans="2:5" ht="84.75" thickTop="1" x14ac:dyDescent="0.25">
      <c r="B38" s="77" t="s">
        <v>165</v>
      </c>
      <c r="C38" s="77" t="s">
        <v>166</v>
      </c>
      <c r="D38" s="77" t="s">
        <v>167</v>
      </c>
      <c r="E38" s="77" t="s">
        <v>168</v>
      </c>
    </row>
    <row r="39" spans="2:5" ht="15.75" thickBot="1" x14ac:dyDescent="0.3">
      <c r="B39" s="85" t="s">
        <v>169</v>
      </c>
      <c r="C39" s="85" t="s">
        <v>169</v>
      </c>
      <c r="D39" s="76" t="s">
        <v>169</v>
      </c>
      <c r="E39" s="76" t="s">
        <v>170</v>
      </c>
    </row>
    <row r="40" spans="2:5" ht="15.75" thickTop="1" x14ac:dyDescent="0.25">
      <c r="B40" s="78">
        <v>0.01</v>
      </c>
      <c r="C40" s="78">
        <v>746.04</v>
      </c>
      <c r="D40" s="78">
        <v>0</v>
      </c>
      <c r="E40" s="78">
        <v>1.92</v>
      </c>
    </row>
    <row r="41" spans="2:5" x14ac:dyDescent="0.25">
      <c r="B41" s="78">
        <v>746.05</v>
      </c>
      <c r="C41" s="79">
        <v>6332.05</v>
      </c>
      <c r="D41" s="78">
        <v>14.32</v>
      </c>
      <c r="E41" s="78">
        <v>6.4</v>
      </c>
    </row>
    <row r="42" spans="2:5" x14ac:dyDescent="0.25">
      <c r="B42" s="79">
        <v>6332.06</v>
      </c>
      <c r="C42" s="79">
        <v>11128.01</v>
      </c>
      <c r="D42" s="78">
        <v>371.83</v>
      </c>
      <c r="E42" s="78">
        <v>10.88</v>
      </c>
    </row>
    <row r="43" spans="2:5" x14ac:dyDescent="0.25">
      <c r="B43" s="79">
        <v>11128.02</v>
      </c>
      <c r="C43" s="79">
        <v>12935.82</v>
      </c>
      <c r="D43" s="78">
        <v>893.63</v>
      </c>
      <c r="E43" s="78">
        <v>16</v>
      </c>
    </row>
    <row r="44" spans="2:5" x14ac:dyDescent="0.25">
      <c r="B44" s="79">
        <v>12935.83</v>
      </c>
      <c r="C44" s="79">
        <v>15487.71</v>
      </c>
      <c r="D44" s="79">
        <v>1182.8800000000001</v>
      </c>
      <c r="E44" s="78">
        <v>17.920000000000002</v>
      </c>
    </row>
    <row r="45" spans="2:5" x14ac:dyDescent="0.25">
      <c r="B45" s="79">
        <v>15487.72</v>
      </c>
      <c r="C45" s="79">
        <v>31236.49</v>
      </c>
      <c r="D45" s="79">
        <v>1640.18</v>
      </c>
      <c r="E45" s="78">
        <v>21.36</v>
      </c>
    </row>
    <row r="46" spans="2:5" x14ac:dyDescent="0.25">
      <c r="B46" s="79">
        <v>31236.5</v>
      </c>
      <c r="C46" s="79">
        <v>49233</v>
      </c>
      <c r="D46" s="79">
        <v>5004.12</v>
      </c>
      <c r="E46" s="78">
        <v>23.52</v>
      </c>
    </row>
    <row r="47" spans="2:5" x14ac:dyDescent="0.25">
      <c r="B47" s="79">
        <v>49233.01</v>
      </c>
      <c r="C47" s="79">
        <v>93993.9</v>
      </c>
      <c r="D47" s="79">
        <v>9236.89</v>
      </c>
      <c r="E47" s="78">
        <v>30</v>
      </c>
    </row>
    <row r="48" spans="2:5" x14ac:dyDescent="0.25">
      <c r="B48" s="79">
        <v>93993.91</v>
      </c>
      <c r="C48" s="79">
        <v>125325.2</v>
      </c>
      <c r="D48" s="79">
        <v>22665.17</v>
      </c>
      <c r="E48" s="78">
        <v>32</v>
      </c>
    </row>
    <row r="49" spans="2:5" x14ac:dyDescent="0.25">
      <c r="B49" s="79">
        <v>125325.21</v>
      </c>
      <c r="C49" s="79">
        <v>375975.61</v>
      </c>
      <c r="D49" s="79">
        <v>32691.18</v>
      </c>
      <c r="E49" s="78">
        <v>34</v>
      </c>
    </row>
    <row r="50" spans="2:5" ht="15.75" thickBot="1" x14ac:dyDescent="0.3">
      <c r="B50" s="80">
        <v>375975.62</v>
      </c>
      <c r="C50" s="76" t="s">
        <v>171</v>
      </c>
      <c r="D50" s="80">
        <v>117912.32000000001</v>
      </c>
      <c r="E50" s="76">
        <v>35</v>
      </c>
    </row>
    <row r="51" spans="2:5" ht="15.75" thickTop="1" x14ac:dyDescent="0.25">
      <c r="B51" s="86"/>
    </row>
    <row r="52" spans="2:5" ht="45.75" customHeight="1" thickBot="1" x14ac:dyDescent="0.3">
      <c r="B52" s="192" t="s">
        <v>451</v>
      </c>
      <c r="C52" s="192"/>
      <c r="D52" s="192"/>
      <c r="E52" s="192"/>
    </row>
    <row r="53" spans="2:5" ht="48.75" thickTop="1" x14ac:dyDescent="0.25">
      <c r="B53" s="123" t="s">
        <v>165</v>
      </c>
      <c r="C53" s="124" t="s">
        <v>166</v>
      </c>
      <c r="D53" s="124" t="s">
        <v>167</v>
      </c>
      <c r="E53" s="124" t="s">
        <v>445</v>
      </c>
    </row>
    <row r="54" spans="2:5" ht="36" x14ac:dyDescent="0.25">
      <c r="B54" s="125"/>
      <c r="C54" s="78"/>
      <c r="D54" s="78"/>
      <c r="E54" s="125" t="s">
        <v>447</v>
      </c>
    </row>
    <row r="55" spans="2:5" ht="15.75" thickBot="1" x14ac:dyDescent="0.3">
      <c r="B55" s="126" t="s">
        <v>169</v>
      </c>
      <c r="C55" s="126" t="s">
        <v>169</v>
      </c>
      <c r="D55" s="126" t="s">
        <v>169</v>
      </c>
      <c r="E55" s="126" t="s">
        <v>170</v>
      </c>
    </row>
    <row r="56" spans="2:5" ht="15.75" thickTop="1" x14ac:dyDescent="0.25">
      <c r="B56" s="77">
        <v>0.01</v>
      </c>
      <c r="C56" s="127">
        <v>1492.08</v>
      </c>
      <c r="D56" s="77">
        <v>0</v>
      </c>
      <c r="E56" s="77">
        <v>1.92</v>
      </c>
    </row>
    <row r="57" spans="2:5" x14ac:dyDescent="0.25">
      <c r="B57" s="79">
        <v>1492.09</v>
      </c>
      <c r="C57" s="79">
        <v>12664.1</v>
      </c>
      <c r="D57" s="78">
        <v>28.64</v>
      </c>
      <c r="E57" s="78">
        <v>6.4</v>
      </c>
    </row>
    <row r="58" spans="2:5" x14ac:dyDescent="0.25">
      <c r="B58" s="79">
        <v>12664.11</v>
      </c>
      <c r="C58" s="79">
        <v>22256.02</v>
      </c>
      <c r="D58" s="78">
        <v>743.66</v>
      </c>
      <c r="E58" s="78">
        <v>10.88</v>
      </c>
    </row>
    <row r="59" spans="2:5" x14ac:dyDescent="0.25">
      <c r="B59" s="79">
        <v>22256.03</v>
      </c>
      <c r="C59" s="79">
        <v>25871.64</v>
      </c>
      <c r="D59" s="79">
        <v>1787.26</v>
      </c>
      <c r="E59" s="78">
        <v>16</v>
      </c>
    </row>
    <row r="60" spans="2:5" x14ac:dyDescent="0.25">
      <c r="B60" s="79">
        <v>25871.65</v>
      </c>
      <c r="C60" s="79">
        <v>30975.42</v>
      </c>
      <c r="D60" s="79">
        <v>2365.7600000000002</v>
      </c>
      <c r="E60" s="78">
        <v>17.920000000000002</v>
      </c>
    </row>
    <row r="61" spans="2:5" x14ac:dyDescent="0.25">
      <c r="B61" s="79">
        <v>30975.43</v>
      </c>
      <c r="C61" s="79">
        <v>62472.98</v>
      </c>
      <c r="D61" s="79">
        <v>3280.36</v>
      </c>
      <c r="E61" s="78">
        <v>21.36</v>
      </c>
    </row>
    <row r="62" spans="2:5" x14ac:dyDescent="0.25">
      <c r="B62" s="79">
        <v>62472.99</v>
      </c>
      <c r="C62" s="79">
        <v>98466</v>
      </c>
      <c r="D62" s="79">
        <v>10008.24</v>
      </c>
      <c r="E62" s="78">
        <v>23.52</v>
      </c>
    </row>
    <row r="63" spans="2:5" x14ac:dyDescent="0.25">
      <c r="B63" s="79">
        <v>98466.01</v>
      </c>
      <c r="C63" s="79">
        <v>187987.8</v>
      </c>
      <c r="D63" s="79">
        <v>18473.78</v>
      </c>
      <c r="E63" s="78">
        <v>30</v>
      </c>
    </row>
    <row r="64" spans="2:5" x14ac:dyDescent="0.25">
      <c r="B64" s="79">
        <v>187987.81</v>
      </c>
      <c r="C64" s="79">
        <v>250650.4</v>
      </c>
      <c r="D64" s="79">
        <v>45330.34</v>
      </c>
      <c r="E64" s="78">
        <v>32</v>
      </c>
    </row>
    <row r="65" spans="2:5" x14ac:dyDescent="0.25">
      <c r="B65" s="79">
        <v>250650.41</v>
      </c>
      <c r="C65" s="79">
        <v>751951.22</v>
      </c>
      <c r="D65" s="79">
        <v>65382.36</v>
      </c>
      <c r="E65" s="78">
        <v>34</v>
      </c>
    </row>
    <row r="66" spans="2:5" ht="15.75" thickBot="1" x14ac:dyDescent="0.3">
      <c r="B66" s="80">
        <v>751951.23</v>
      </c>
      <c r="C66" s="76" t="s">
        <v>171</v>
      </c>
      <c r="D66" s="80">
        <v>235824.64000000001</v>
      </c>
      <c r="E66" s="76">
        <v>35</v>
      </c>
    </row>
    <row r="67" spans="2:5" ht="21.75" customHeight="1" thickTop="1" x14ac:dyDescent="0.25">
      <c r="B67" s="128"/>
      <c r="C67" s="129"/>
      <c r="D67" s="128"/>
      <c r="E67" s="129"/>
    </row>
    <row r="68" spans="2:5" ht="54.75" customHeight="1" thickBot="1" x14ac:dyDescent="0.3">
      <c r="B68" s="192" t="s">
        <v>452</v>
      </c>
      <c r="C68" s="192"/>
      <c r="D68" s="192"/>
      <c r="E68" s="192"/>
    </row>
    <row r="69" spans="2:5" ht="48.75" thickTop="1" x14ac:dyDescent="0.25">
      <c r="B69" s="123" t="s">
        <v>165</v>
      </c>
      <c r="C69" s="124" t="s">
        <v>166</v>
      </c>
      <c r="D69" s="124" t="s">
        <v>167</v>
      </c>
      <c r="E69" s="124" t="s">
        <v>445</v>
      </c>
    </row>
    <row r="70" spans="2:5" ht="36" x14ac:dyDescent="0.25">
      <c r="B70" s="125"/>
      <c r="C70" s="78"/>
      <c r="D70" s="78"/>
      <c r="E70" s="125" t="s">
        <v>447</v>
      </c>
    </row>
    <row r="71" spans="2:5" ht="15.75" thickBot="1" x14ac:dyDescent="0.3">
      <c r="B71" s="126" t="s">
        <v>169</v>
      </c>
      <c r="C71" s="126" t="s">
        <v>169</v>
      </c>
      <c r="D71" s="126" t="s">
        <v>169</v>
      </c>
      <c r="E71" s="126" t="s">
        <v>170</v>
      </c>
    </row>
    <row r="72" spans="2:5" ht="15.75" thickTop="1" x14ac:dyDescent="0.25">
      <c r="B72" s="77">
        <v>0.01</v>
      </c>
      <c r="C72" s="127">
        <v>2238.12</v>
      </c>
      <c r="D72" s="77">
        <v>0</v>
      </c>
      <c r="E72" s="77">
        <v>1.92</v>
      </c>
    </row>
    <row r="73" spans="2:5" x14ac:dyDescent="0.25">
      <c r="B73" s="79">
        <v>2238.13</v>
      </c>
      <c r="C73" s="79">
        <v>18996.150000000001</v>
      </c>
      <c r="D73" s="78">
        <v>42.96</v>
      </c>
      <c r="E73" s="78">
        <v>6.4</v>
      </c>
    </row>
    <row r="74" spans="2:5" x14ac:dyDescent="0.25">
      <c r="B74" s="79">
        <v>18996.16</v>
      </c>
      <c r="C74" s="79">
        <v>33384.03</v>
      </c>
      <c r="D74" s="79">
        <v>1115.49</v>
      </c>
      <c r="E74" s="78">
        <v>10.88</v>
      </c>
    </row>
    <row r="75" spans="2:5" x14ac:dyDescent="0.25">
      <c r="B75" s="79">
        <v>33384.04</v>
      </c>
      <c r="C75" s="79">
        <v>38807.46</v>
      </c>
      <c r="D75" s="79">
        <v>2680.89</v>
      </c>
      <c r="E75" s="78">
        <v>16</v>
      </c>
    </row>
    <row r="76" spans="2:5" x14ac:dyDescent="0.25">
      <c r="B76" s="79">
        <v>38807.47</v>
      </c>
      <c r="C76" s="79">
        <v>46463.13</v>
      </c>
      <c r="D76" s="79">
        <v>3548.64</v>
      </c>
      <c r="E76" s="78">
        <v>17.920000000000002</v>
      </c>
    </row>
    <row r="77" spans="2:5" x14ac:dyDescent="0.25">
      <c r="B77" s="79">
        <v>46463.14</v>
      </c>
      <c r="C77" s="79">
        <v>93709.47</v>
      </c>
      <c r="D77" s="79">
        <v>4920.54</v>
      </c>
      <c r="E77" s="78">
        <v>21.36</v>
      </c>
    </row>
    <row r="78" spans="2:5" x14ac:dyDescent="0.25">
      <c r="B78" s="79">
        <v>93709.48</v>
      </c>
      <c r="C78" s="79">
        <v>147699</v>
      </c>
      <c r="D78" s="79">
        <v>15012.36</v>
      </c>
      <c r="E78" s="78">
        <v>23.52</v>
      </c>
    </row>
    <row r="79" spans="2:5" x14ac:dyDescent="0.25">
      <c r="B79" s="79">
        <v>147699.01</v>
      </c>
      <c r="C79" s="79">
        <v>281981.7</v>
      </c>
      <c r="D79" s="79">
        <v>27710.67</v>
      </c>
      <c r="E79" s="78">
        <v>30</v>
      </c>
    </row>
    <row r="80" spans="2:5" x14ac:dyDescent="0.25">
      <c r="B80" s="79">
        <v>281981.71000000002</v>
      </c>
      <c r="C80" s="79">
        <v>375975.6</v>
      </c>
      <c r="D80" s="79">
        <v>67995.509999999995</v>
      </c>
      <c r="E80" s="78">
        <v>32</v>
      </c>
    </row>
    <row r="81" spans="2:5" x14ac:dyDescent="0.25">
      <c r="B81" s="79">
        <v>375975.61</v>
      </c>
      <c r="C81" s="79">
        <v>1127926.83</v>
      </c>
      <c r="D81" s="79">
        <v>98073.54</v>
      </c>
      <c r="E81" s="78">
        <v>34</v>
      </c>
    </row>
    <row r="82" spans="2:5" ht="21" customHeight="1" thickBot="1" x14ac:dyDescent="0.3">
      <c r="B82" s="80">
        <v>1127926.8400000001</v>
      </c>
      <c r="C82" s="76" t="s">
        <v>171</v>
      </c>
      <c r="D82" s="80">
        <v>353736.96000000002</v>
      </c>
      <c r="E82" s="76">
        <v>35</v>
      </c>
    </row>
    <row r="83" spans="2:5" ht="15.75" thickTop="1" x14ac:dyDescent="0.25">
      <c r="B83" s="86"/>
    </row>
    <row r="84" spans="2:5" ht="48" customHeight="1" thickBot="1" x14ac:dyDescent="0.3">
      <c r="B84" s="192" t="s">
        <v>453</v>
      </c>
      <c r="C84" s="192"/>
      <c r="D84" s="192"/>
      <c r="E84" s="192"/>
    </row>
    <row r="85" spans="2:5" ht="48.75" thickTop="1" x14ac:dyDescent="0.25">
      <c r="B85" s="123" t="s">
        <v>165</v>
      </c>
      <c r="C85" s="124" t="s">
        <v>166</v>
      </c>
      <c r="D85" s="124" t="s">
        <v>167</v>
      </c>
      <c r="E85" s="124" t="s">
        <v>445</v>
      </c>
    </row>
    <row r="86" spans="2:5" ht="36" x14ac:dyDescent="0.25">
      <c r="B86" s="125"/>
      <c r="C86" s="78"/>
      <c r="D86" s="78"/>
      <c r="E86" s="125" t="s">
        <v>447</v>
      </c>
    </row>
    <row r="87" spans="2:5" ht="15.75" thickBot="1" x14ac:dyDescent="0.3">
      <c r="B87" s="126" t="s">
        <v>169</v>
      </c>
      <c r="C87" s="126" t="s">
        <v>169</v>
      </c>
      <c r="D87" s="126" t="s">
        <v>169</v>
      </c>
      <c r="E87" s="126" t="s">
        <v>170</v>
      </c>
    </row>
    <row r="88" spans="2:5" ht="15.75" thickTop="1" x14ac:dyDescent="0.25">
      <c r="B88" s="77">
        <v>0.01</v>
      </c>
      <c r="C88" s="127">
        <v>2984.16</v>
      </c>
      <c r="D88" s="77">
        <v>0</v>
      </c>
      <c r="E88" s="77">
        <v>1.92</v>
      </c>
    </row>
    <row r="89" spans="2:5" x14ac:dyDescent="0.25">
      <c r="B89" s="79">
        <v>2984.17</v>
      </c>
      <c r="C89" s="79">
        <v>25328.2</v>
      </c>
      <c r="D89" s="78">
        <v>57.28</v>
      </c>
      <c r="E89" s="78">
        <v>6.4</v>
      </c>
    </row>
    <row r="90" spans="2:5" x14ac:dyDescent="0.25">
      <c r="B90" s="79">
        <v>25328.21</v>
      </c>
      <c r="C90" s="79">
        <v>44512.04</v>
      </c>
      <c r="D90" s="79">
        <v>1487.32</v>
      </c>
      <c r="E90" s="78">
        <v>10.88</v>
      </c>
    </row>
    <row r="91" spans="2:5" x14ac:dyDescent="0.25">
      <c r="B91" s="79">
        <v>44512.05</v>
      </c>
      <c r="C91" s="79">
        <v>51743.28</v>
      </c>
      <c r="D91" s="79">
        <v>3574.52</v>
      </c>
      <c r="E91" s="78">
        <v>16</v>
      </c>
    </row>
    <row r="92" spans="2:5" x14ac:dyDescent="0.25">
      <c r="B92" s="79">
        <v>51743.29</v>
      </c>
      <c r="C92" s="79">
        <v>61950.84</v>
      </c>
      <c r="D92" s="79">
        <v>4731.5200000000004</v>
      </c>
      <c r="E92" s="78">
        <v>17.920000000000002</v>
      </c>
    </row>
    <row r="93" spans="2:5" x14ac:dyDescent="0.25">
      <c r="B93" s="79">
        <v>61950.85</v>
      </c>
      <c r="C93" s="79">
        <v>124945.96</v>
      </c>
      <c r="D93" s="79">
        <v>6560.72</v>
      </c>
      <c r="E93" s="78">
        <v>21.36</v>
      </c>
    </row>
    <row r="94" spans="2:5" x14ac:dyDescent="0.25">
      <c r="B94" s="79">
        <v>124945.97</v>
      </c>
      <c r="C94" s="79">
        <v>196932</v>
      </c>
      <c r="D94" s="79">
        <v>20016.48</v>
      </c>
      <c r="E94" s="78">
        <v>23.52</v>
      </c>
    </row>
    <row r="95" spans="2:5" x14ac:dyDescent="0.25">
      <c r="B95" s="79">
        <v>196932.01</v>
      </c>
      <c r="C95" s="79">
        <v>375975.6</v>
      </c>
      <c r="D95" s="79">
        <v>36947.56</v>
      </c>
      <c r="E95" s="78">
        <v>30</v>
      </c>
    </row>
    <row r="96" spans="2:5" x14ac:dyDescent="0.25">
      <c r="B96" s="79">
        <v>375975.61</v>
      </c>
      <c r="C96" s="79">
        <v>501300.8</v>
      </c>
      <c r="D96" s="79">
        <v>90660.68</v>
      </c>
      <c r="E96" s="78">
        <v>32</v>
      </c>
    </row>
    <row r="97" spans="2:5" ht="19.5" customHeight="1" x14ac:dyDescent="0.25">
      <c r="B97" s="79">
        <v>501300.81</v>
      </c>
      <c r="C97" s="79">
        <v>1503902.44</v>
      </c>
      <c r="D97" s="79">
        <v>130764.72</v>
      </c>
      <c r="E97" s="78">
        <v>34</v>
      </c>
    </row>
    <row r="98" spans="2:5" ht="15.75" thickBot="1" x14ac:dyDescent="0.3">
      <c r="B98" s="80">
        <v>1503902.45</v>
      </c>
      <c r="C98" s="76" t="s">
        <v>171</v>
      </c>
      <c r="D98" s="80">
        <v>471649.28000000003</v>
      </c>
      <c r="E98" s="76">
        <v>35</v>
      </c>
    </row>
    <row r="99" spans="2:5" ht="15.75" thickTop="1" x14ac:dyDescent="0.25">
      <c r="B99" s="128"/>
      <c r="C99" s="129"/>
      <c r="D99" s="128"/>
      <c r="E99" s="129"/>
    </row>
    <row r="100" spans="2:5" ht="51.75" customHeight="1" thickBot="1" x14ac:dyDescent="0.3">
      <c r="B100" s="192" t="s">
        <v>454</v>
      </c>
      <c r="C100" s="192"/>
      <c r="D100" s="192"/>
      <c r="E100" s="192"/>
    </row>
    <row r="101" spans="2:5" ht="48.75" thickTop="1" x14ac:dyDescent="0.25">
      <c r="B101" s="123" t="s">
        <v>165</v>
      </c>
      <c r="C101" s="124" t="s">
        <v>166</v>
      </c>
      <c r="D101" s="124" t="s">
        <v>167</v>
      </c>
      <c r="E101" s="124" t="s">
        <v>445</v>
      </c>
    </row>
    <row r="102" spans="2:5" ht="36" x14ac:dyDescent="0.25">
      <c r="B102" s="125"/>
      <c r="C102" s="78"/>
      <c r="D102" s="78"/>
      <c r="E102" s="125" t="s">
        <v>447</v>
      </c>
    </row>
    <row r="103" spans="2:5" ht="15.75" thickBot="1" x14ac:dyDescent="0.3">
      <c r="B103" s="126" t="s">
        <v>169</v>
      </c>
      <c r="C103" s="126" t="s">
        <v>169</v>
      </c>
      <c r="D103" s="126" t="s">
        <v>169</v>
      </c>
      <c r="E103" s="126" t="s">
        <v>170</v>
      </c>
    </row>
    <row r="104" spans="2:5" ht="15.75" thickTop="1" x14ac:dyDescent="0.25">
      <c r="B104" s="77">
        <v>0.01</v>
      </c>
      <c r="C104" s="127">
        <v>3730.2</v>
      </c>
      <c r="D104" s="77">
        <v>0</v>
      </c>
      <c r="E104" s="77">
        <v>1.92</v>
      </c>
    </row>
    <row r="105" spans="2:5" x14ac:dyDescent="0.25">
      <c r="B105" s="79">
        <v>3730.21</v>
      </c>
      <c r="C105" s="79">
        <v>31660.25</v>
      </c>
      <c r="D105" s="78">
        <v>71.599999999999994</v>
      </c>
      <c r="E105" s="78">
        <v>6.4</v>
      </c>
    </row>
    <row r="106" spans="2:5" x14ac:dyDescent="0.25">
      <c r="B106" s="79">
        <v>31660.26</v>
      </c>
      <c r="C106" s="79">
        <v>55640.05</v>
      </c>
      <c r="D106" s="79">
        <v>1859.15</v>
      </c>
      <c r="E106" s="78">
        <v>10.88</v>
      </c>
    </row>
    <row r="107" spans="2:5" x14ac:dyDescent="0.25">
      <c r="B107" s="79">
        <v>55640.06</v>
      </c>
      <c r="C107" s="79">
        <v>64679.1</v>
      </c>
      <c r="D107" s="79">
        <v>4468.1499999999996</v>
      </c>
      <c r="E107" s="78">
        <v>16</v>
      </c>
    </row>
    <row r="108" spans="2:5" x14ac:dyDescent="0.25">
      <c r="B108" s="79">
        <v>64679.11</v>
      </c>
      <c r="C108" s="79">
        <v>77438.55</v>
      </c>
      <c r="D108" s="79">
        <v>5914.4</v>
      </c>
      <c r="E108" s="78">
        <v>17.920000000000002</v>
      </c>
    </row>
    <row r="109" spans="2:5" x14ac:dyDescent="0.25">
      <c r="B109" s="79">
        <v>77438.559999999998</v>
      </c>
      <c r="C109" s="79">
        <v>156182.45000000001</v>
      </c>
      <c r="D109" s="79">
        <v>8200.9</v>
      </c>
      <c r="E109" s="78">
        <v>21.36</v>
      </c>
    </row>
    <row r="110" spans="2:5" x14ac:dyDescent="0.25">
      <c r="B110" s="79">
        <v>156182.46</v>
      </c>
      <c r="C110" s="79">
        <v>246165</v>
      </c>
      <c r="D110" s="79">
        <v>25020.6</v>
      </c>
      <c r="E110" s="78">
        <v>23.52</v>
      </c>
    </row>
    <row r="111" spans="2:5" x14ac:dyDescent="0.25">
      <c r="B111" s="79">
        <v>246165.01</v>
      </c>
      <c r="C111" s="79">
        <v>469969.5</v>
      </c>
      <c r="D111" s="79">
        <v>46184.45</v>
      </c>
      <c r="E111" s="78">
        <v>30</v>
      </c>
    </row>
    <row r="112" spans="2:5" x14ac:dyDescent="0.25">
      <c r="B112" s="79">
        <v>469969.51</v>
      </c>
      <c r="C112" s="79">
        <v>626626</v>
      </c>
      <c r="D112" s="79">
        <v>113325.85</v>
      </c>
      <c r="E112" s="78">
        <v>32</v>
      </c>
    </row>
    <row r="113" spans="2:5" x14ac:dyDescent="0.25">
      <c r="B113" s="79">
        <v>626626.01</v>
      </c>
      <c r="C113" s="79">
        <v>1879878.05</v>
      </c>
      <c r="D113" s="79">
        <v>163455.9</v>
      </c>
      <c r="E113" s="78">
        <v>34</v>
      </c>
    </row>
    <row r="114" spans="2:5" ht="15.75" thickBot="1" x14ac:dyDescent="0.3">
      <c r="B114" s="80">
        <v>1879878.06</v>
      </c>
      <c r="C114" s="76" t="s">
        <v>171</v>
      </c>
      <c r="D114" s="80">
        <v>589561.59999999998</v>
      </c>
      <c r="E114" s="76">
        <v>35</v>
      </c>
    </row>
    <row r="115" spans="2:5" ht="15.75" thickTop="1" x14ac:dyDescent="0.25">
      <c r="B115" s="86"/>
    </row>
    <row r="116" spans="2:5" ht="52.5" customHeight="1" thickBot="1" x14ac:dyDescent="0.3">
      <c r="B116" s="192" t="s">
        <v>455</v>
      </c>
      <c r="C116" s="192"/>
      <c r="D116" s="192"/>
      <c r="E116" s="192"/>
    </row>
    <row r="117" spans="2:5" ht="48.75" thickTop="1" x14ac:dyDescent="0.25">
      <c r="B117" s="123" t="s">
        <v>165</v>
      </c>
      <c r="C117" s="124" t="s">
        <v>166</v>
      </c>
      <c r="D117" s="124" t="s">
        <v>167</v>
      </c>
      <c r="E117" s="124" t="s">
        <v>445</v>
      </c>
    </row>
    <row r="118" spans="2:5" ht="36" x14ac:dyDescent="0.25">
      <c r="B118" s="125"/>
      <c r="C118" s="78"/>
      <c r="D118" s="78"/>
      <c r="E118" s="125" t="s">
        <v>447</v>
      </c>
    </row>
    <row r="119" spans="2:5" ht="15.75" thickBot="1" x14ac:dyDescent="0.3">
      <c r="B119" s="126" t="s">
        <v>169</v>
      </c>
      <c r="C119" s="126" t="s">
        <v>169</v>
      </c>
      <c r="D119" s="126" t="s">
        <v>169</v>
      </c>
      <c r="E119" s="126" t="s">
        <v>170</v>
      </c>
    </row>
    <row r="120" spans="2:5" ht="15.75" thickTop="1" x14ac:dyDescent="0.25">
      <c r="B120" s="77">
        <v>0.01</v>
      </c>
      <c r="C120" s="127">
        <v>4476.24</v>
      </c>
      <c r="D120" s="77">
        <v>0</v>
      </c>
      <c r="E120" s="77">
        <v>1.92</v>
      </c>
    </row>
    <row r="121" spans="2:5" x14ac:dyDescent="0.25">
      <c r="B121" s="79">
        <v>4476.25</v>
      </c>
      <c r="C121" s="79">
        <v>37992.300000000003</v>
      </c>
      <c r="D121" s="78">
        <v>85.92</v>
      </c>
      <c r="E121" s="78">
        <v>6.4</v>
      </c>
    </row>
    <row r="122" spans="2:5" x14ac:dyDescent="0.25">
      <c r="B122" s="79">
        <v>37992.31</v>
      </c>
      <c r="C122" s="79">
        <v>66768.06</v>
      </c>
      <c r="D122" s="79">
        <v>2230.98</v>
      </c>
      <c r="E122" s="78">
        <v>10.88</v>
      </c>
    </row>
    <row r="123" spans="2:5" x14ac:dyDescent="0.25">
      <c r="B123" s="79">
        <v>66768.070000000007</v>
      </c>
      <c r="C123" s="79">
        <v>77614.92</v>
      </c>
      <c r="D123" s="79">
        <v>5361.78</v>
      </c>
      <c r="E123" s="78">
        <v>16</v>
      </c>
    </row>
    <row r="124" spans="2:5" x14ac:dyDescent="0.25">
      <c r="B124" s="79">
        <v>77614.929999999993</v>
      </c>
      <c r="C124" s="79">
        <v>92926.26</v>
      </c>
      <c r="D124" s="79">
        <v>7097.28</v>
      </c>
      <c r="E124" s="78">
        <v>17.920000000000002</v>
      </c>
    </row>
    <row r="125" spans="2:5" x14ac:dyDescent="0.25">
      <c r="B125" s="79">
        <v>92926.27</v>
      </c>
      <c r="C125" s="79">
        <v>187418.94</v>
      </c>
      <c r="D125" s="79">
        <v>9841.08</v>
      </c>
      <c r="E125" s="78">
        <v>21.36</v>
      </c>
    </row>
    <row r="126" spans="2:5" x14ac:dyDescent="0.25">
      <c r="B126" s="79">
        <v>187418.95</v>
      </c>
      <c r="C126" s="79">
        <v>295398</v>
      </c>
      <c r="D126" s="79">
        <v>30024.720000000001</v>
      </c>
      <c r="E126" s="78">
        <v>23.52</v>
      </c>
    </row>
    <row r="127" spans="2:5" x14ac:dyDescent="0.25">
      <c r="B127" s="79">
        <v>295398.01</v>
      </c>
      <c r="C127" s="79">
        <v>563963.4</v>
      </c>
      <c r="D127" s="79">
        <v>55421.34</v>
      </c>
      <c r="E127" s="78">
        <v>30</v>
      </c>
    </row>
    <row r="128" spans="2:5" x14ac:dyDescent="0.25">
      <c r="B128" s="79">
        <v>563963.41</v>
      </c>
      <c r="C128" s="79">
        <v>751951.2</v>
      </c>
      <c r="D128" s="79">
        <v>135991.01999999999</v>
      </c>
      <c r="E128" s="78">
        <v>32</v>
      </c>
    </row>
    <row r="129" spans="2:5" x14ac:dyDescent="0.25">
      <c r="B129" s="79">
        <v>751951.21</v>
      </c>
      <c r="C129" s="79">
        <v>2255853.66</v>
      </c>
      <c r="D129" s="79">
        <v>196147.08</v>
      </c>
      <c r="E129" s="78">
        <v>34</v>
      </c>
    </row>
    <row r="130" spans="2:5" ht="15.75" thickBot="1" x14ac:dyDescent="0.3">
      <c r="B130" s="80">
        <v>2255853.67</v>
      </c>
      <c r="C130" s="76" t="s">
        <v>171</v>
      </c>
      <c r="D130" s="80">
        <v>707473.92000000004</v>
      </c>
      <c r="E130" s="76">
        <v>35</v>
      </c>
    </row>
    <row r="131" spans="2:5" ht="15.75" thickTop="1" x14ac:dyDescent="0.25">
      <c r="B131" s="128"/>
      <c r="C131" s="129"/>
      <c r="D131" s="128"/>
      <c r="E131" s="129"/>
    </row>
    <row r="132" spans="2:5" ht="54" customHeight="1" thickBot="1" x14ac:dyDescent="0.3">
      <c r="B132" s="192" t="s">
        <v>456</v>
      </c>
      <c r="C132" s="192"/>
      <c r="D132" s="192"/>
      <c r="E132" s="192"/>
    </row>
    <row r="133" spans="2:5" ht="48.75" thickTop="1" x14ac:dyDescent="0.25">
      <c r="B133" s="123" t="s">
        <v>165</v>
      </c>
      <c r="C133" s="124" t="s">
        <v>166</v>
      </c>
      <c r="D133" s="124" t="s">
        <v>167</v>
      </c>
      <c r="E133" s="124" t="s">
        <v>445</v>
      </c>
    </row>
    <row r="134" spans="2:5" ht="36" x14ac:dyDescent="0.25">
      <c r="B134" s="125"/>
      <c r="C134" s="78"/>
      <c r="D134" s="78"/>
      <c r="E134" s="125" t="s">
        <v>447</v>
      </c>
    </row>
    <row r="135" spans="2:5" ht="15.75" thickBot="1" x14ac:dyDescent="0.3">
      <c r="B135" s="126" t="s">
        <v>169</v>
      </c>
      <c r="C135" s="126" t="s">
        <v>169</v>
      </c>
      <c r="D135" s="126" t="s">
        <v>169</v>
      </c>
      <c r="E135" s="126" t="s">
        <v>170</v>
      </c>
    </row>
    <row r="136" spans="2:5" ht="15.75" thickTop="1" x14ac:dyDescent="0.25">
      <c r="B136" s="77">
        <v>0.01</v>
      </c>
      <c r="C136" s="127">
        <v>5222.28</v>
      </c>
      <c r="D136" s="77">
        <v>0</v>
      </c>
      <c r="E136" s="77">
        <v>1.92</v>
      </c>
    </row>
    <row r="137" spans="2:5" x14ac:dyDescent="0.25">
      <c r="B137" s="79">
        <v>5222.29</v>
      </c>
      <c r="C137" s="79">
        <v>44324.35</v>
      </c>
      <c r="D137" s="78">
        <v>100.24</v>
      </c>
      <c r="E137" s="78">
        <v>6.4</v>
      </c>
    </row>
    <row r="138" spans="2:5" x14ac:dyDescent="0.25">
      <c r="B138" s="79">
        <v>44324.36</v>
      </c>
      <c r="C138" s="79">
        <v>77896.070000000007</v>
      </c>
      <c r="D138" s="79">
        <v>2602.81</v>
      </c>
      <c r="E138" s="78">
        <v>10.88</v>
      </c>
    </row>
    <row r="139" spans="2:5" x14ac:dyDescent="0.25">
      <c r="B139" s="79">
        <v>77896.08</v>
      </c>
      <c r="C139" s="79">
        <v>90550.74</v>
      </c>
      <c r="D139" s="79">
        <v>6255.41</v>
      </c>
      <c r="E139" s="78">
        <v>16</v>
      </c>
    </row>
    <row r="140" spans="2:5" x14ac:dyDescent="0.25">
      <c r="B140" s="79">
        <v>90550.75</v>
      </c>
      <c r="C140" s="79">
        <v>108413.97</v>
      </c>
      <c r="D140" s="79">
        <v>8280.16</v>
      </c>
      <c r="E140" s="78">
        <v>17.920000000000002</v>
      </c>
    </row>
    <row r="141" spans="2:5" x14ac:dyDescent="0.25">
      <c r="B141" s="79">
        <v>108413.98</v>
      </c>
      <c r="C141" s="79">
        <v>218655.43</v>
      </c>
      <c r="D141" s="79">
        <v>11481.26</v>
      </c>
      <c r="E141" s="78">
        <v>21.36</v>
      </c>
    </row>
    <row r="142" spans="2:5" x14ac:dyDescent="0.25">
      <c r="B142" s="79">
        <v>218655.44</v>
      </c>
      <c r="C142" s="79">
        <v>344631</v>
      </c>
      <c r="D142" s="79">
        <v>35028.839999999997</v>
      </c>
      <c r="E142" s="78">
        <v>23.52</v>
      </c>
    </row>
    <row r="143" spans="2:5" x14ac:dyDescent="0.25">
      <c r="B143" s="79">
        <v>344631.01</v>
      </c>
      <c r="C143" s="79">
        <v>657957.30000000005</v>
      </c>
      <c r="D143" s="79">
        <v>64658.23</v>
      </c>
      <c r="E143" s="78">
        <v>30</v>
      </c>
    </row>
    <row r="144" spans="2:5" x14ac:dyDescent="0.25">
      <c r="B144" s="79">
        <v>657957.31000000006</v>
      </c>
      <c r="C144" s="79">
        <v>877276.4</v>
      </c>
      <c r="D144" s="79">
        <v>158656.19</v>
      </c>
      <c r="E144" s="78">
        <v>32</v>
      </c>
    </row>
    <row r="145" spans="2:5" x14ac:dyDescent="0.25">
      <c r="B145" s="79">
        <v>877276.41</v>
      </c>
      <c r="C145" s="79">
        <v>2631829.27</v>
      </c>
      <c r="D145" s="79">
        <v>228838.26</v>
      </c>
      <c r="E145" s="78">
        <v>34</v>
      </c>
    </row>
    <row r="146" spans="2:5" ht="15.75" thickBot="1" x14ac:dyDescent="0.3">
      <c r="B146" s="80">
        <v>2631829.2799999998</v>
      </c>
      <c r="C146" s="76" t="s">
        <v>171</v>
      </c>
      <c r="D146" s="80">
        <v>825386.24</v>
      </c>
      <c r="E146" s="76">
        <v>35</v>
      </c>
    </row>
    <row r="147" spans="2:5" ht="15.75" thickTop="1" x14ac:dyDescent="0.25">
      <c r="B147" s="86"/>
    </row>
    <row r="148" spans="2:5" ht="52.5" customHeight="1" thickBot="1" x14ac:dyDescent="0.3">
      <c r="B148" s="192" t="s">
        <v>457</v>
      </c>
      <c r="C148" s="192"/>
      <c r="D148" s="192"/>
      <c r="E148" s="192"/>
    </row>
    <row r="149" spans="2:5" ht="48.75" thickTop="1" x14ac:dyDescent="0.25">
      <c r="B149" s="130" t="s">
        <v>165</v>
      </c>
      <c r="C149" s="77" t="s">
        <v>166</v>
      </c>
      <c r="D149" s="77" t="s">
        <v>167</v>
      </c>
      <c r="E149" s="77" t="s">
        <v>445</v>
      </c>
    </row>
    <row r="150" spans="2:5" ht="36" x14ac:dyDescent="0.25">
      <c r="B150" s="78"/>
      <c r="C150" s="78"/>
      <c r="D150" s="78"/>
      <c r="E150" s="78" t="s">
        <v>447</v>
      </c>
    </row>
    <row r="151" spans="2:5" ht="15.75" thickBot="1" x14ac:dyDescent="0.3">
      <c r="B151" s="76" t="s">
        <v>169</v>
      </c>
      <c r="C151" s="76" t="s">
        <v>169</v>
      </c>
      <c r="D151" s="76" t="s">
        <v>169</v>
      </c>
      <c r="E151" s="76" t="s">
        <v>170</v>
      </c>
    </row>
    <row r="152" spans="2:5" ht="15.75" thickTop="1" x14ac:dyDescent="0.25">
      <c r="B152" s="77">
        <v>0.01</v>
      </c>
      <c r="C152" s="127">
        <v>5968.32</v>
      </c>
      <c r="D152" s="77">
        <v>0</v>
      </c>
      <c r="E152" s="77">
        <v>1.92</v>
      </c>
    </row>
    <row r="153" spans="2:5" x14ac:dyDescent="0.25">
      <c r="B153" s="79">
        <v>5968.33</v>
      </c>
      <c r="C153" s="79">
        <v>50656.4</v>
      </c>
      <c r="D153" s="78">
        <v>114.56</v>
      </c>
      <c r="E153" s="78">
        <v>6.4</v>
      </c>
    </row>
    <row r="154" spans="2:5" x14ac:dyDescent="0.25">
      <c r="B154" s="79">
        <v>50656.41</v>
      </c>
      <c r="C154" s="79">
        <v>89024.08</v>
      </c>
      <c r="D154" s="79">
        <v>2974.64</v>
      </c>
      <c r="E154" s="78">
        <v>10.88</v>
      </c>
    </row>
    <row r="155" spans="2:5" x14ac:dyDescent="0.25">
      <c r="B155" s="79">
        <v>89024.09</v>
      </c>
      <c r="C155" s="79">
        <v>103486.56</v>
      </c>
      <c r="D155" s="79">
        <v>7149.04</v>
      </c>
      <c r="E155" s="78">
        <v>16</v>
      </c>
    </row>
    <row r="156" spans="2:5" x14ac:dyDescent="0.25">
      <c r="B156" s="79">
        <v>103486.57</v>
      </c>
      <c r="C156" s="79">
        <v>123901.68</v>
      </c>
      <c r="D156" s="79">
        <v>9463.0400000000009</v>
      </c>
      <c r="E156" s="78">
        <v>17.920000000000002</v>
      </c>
    </row>
    <row r="157" spans="2:5" x14ac:dyDescent="0.25">
      <c r="B157" s="79">
        <v>123901.69</v>
      </c>
      <c r="C157" s="79">
        <v>249891.92</v>
      </c>
      <c r="D157" s="79">
        <v>13121.44</v>
      </c>
      <c r="E157" s="78">
        <v>21.36</v>
      </c>
    </row>
    <row r="158" spans="2:5" x14ac:dyDescent="0.25">
      <c r="B158" s="79">
        <v>249891.93</v>
      </c>
      <c r="C158" s="79">
        <v>393864</v>
      </c>
      <c r="D158" s="79">
        <v>40032.959999999999</v>
      </c>
      <c r="E158" s="78">
        <v>23.52</v>
      </c>
    </row>
    <row r="159" spans="2:5" x14ac:dyDescent="0.25">
      <c r="B159" s="79">
        <v>393864.01</v>
      </c>
      <c r="C159" s="79">
        <v>751951.2</v>
      </c>
      <c r="D159" s="79">
        <v>73895.12</v>
      </c>
      <c r="E159" s="78">
        <v>30</v>
      </c>
    </row>
    <row r="160" spans="2:5" x14ac:dyDescent="0.25">
      <c r="B160" s="79">
        <v>751951.21</v>
      </c>
      <c r="C160" s="79">
        <v>1002601.6</v>
      </c>
      <c r="D160" s="79">
        <v>181321.36</v>
      </c>
      <c r="E160" s="78">
        <v>32</v>
      </c>
    </row>
    <row r="161" spans="2:5" x14ac:dyDescent="0.25">
      <c r="B161" s="79">
        <v>1002601.61</v>
      </c>
      <c r="C161" s="79">
        <v>3007804.88</v>
      </c>
      <c r="D161" s="79">
        <v>261529.44</v>
      </c>
      <c r="E161" s="78">
        <v>34</v>
      </c>
    </row>
    <row r="162" spans="2:5" ht="15.75" thickBot="1" x14ac:dyDescent="0.3">
      <c r="B162" s="80">
        <v>3007804.89</v>
      </c>
      <c r="C162" s="76" t="s">
        <v>171</v>
      </c>
      <c r="D162" s="80">
        <v>943298.56000000006</v>
      </c>
      <c r="E162" s="76">
        <v>35</v>
      </c>
    </row>
    <row r="163" spans="2:5" ht="15.75" thickTop="1" x14ac:dyDescent="0.25">
      <c r="B163" s="128"/>
      <c r="C163" s="129"/>
      <c r="D163" s="128"/>
      <c r="E163" s="129"/>
    </row>
    <row r="164" spans="2:5" ht="50.25" customHeight="1" thickBot="1" x14ac:dyDescent="0.3">
      <c r="B164" s="192" t="s">
        <v>458</v>
      </c>
      <c r="C164" s="192"/>
      <c r="D164" s="192"/>
      <c r="E164" s="192"/>
    </row>
    <row r="165" spans="2:5" ht="48.75" thickTop="1" x14ac:dyDescent="0.25">
      <c r="B165" s="123" t="s">
        <v>165</v>
      </c>
      <c r="C165" s="124" t="s">
        <v>166</v>
      </c>
      <c r="D165" s="124" t="s">
        <v>167</v>
      </c>
      <c r="E165" s="124" t="s">
        <v>445</v>
      </c>
    </row>
    <row r="166" spans="2:5" ht="36" x14ac:dyDescent="0.25">
      <c r="B166" s="125"/>
      <c r="C166" s="78"/>
      <c r="D166" s="78"/>
      <c r="E166" s="125" t="s">
        <v>447</v>
      </c>
    </row>
    <row r="167" spans="2:5" ht="15.75" thickBot="1" x14ac:dyDescent="0.3">
      <c r="B167" s="126" t="s">
        <v>169</v>
      </c>
      <c r="C167" s="126" t="s">
        <v>169</v>
      </c>
      <c r="D167" s="126" t="s">
        <v>169</v>
      </c>
      <c r="E167" s="126" t="s">
        <v>170</v>
      </c>
    </row>
    <row r="168" spans="2:5" ht="15.75" thickTop="1" x14ac:dyDescent="0.25">
      <c r="B168" s="77">
        <v>0.01</v>
      </c>
      <c r="C168" s="127">
        <v>6714.36</v>
      </c>
      <c r="D168" s="77">
        <v>0</v>
      </c>
      <c r="E168" s="77">
        <v>1.92</v>
      </c>
    </row>
    <row r="169" spans="2:5" x14ac:dyDescent="0.25">
      <c r="B169" s="79">
        <v>6714.37</v>
      </c>
      <c r="C169" s="79">
        <v>56988.45</v>
      </c>
      <c r="D169" s="78">
        <v>128.88</v>
      </c>
      <c r="E169" s="78">
        <v>6.4</v>
      </c>
    </row>
    <row r="170" spans="2:5" x14ac:dyDescent="0.25">
      <c r="B170" s="79">
        <v>56988.46</v>
      </c>
      <c r="C170" s="79">
        <v>100152.09</v>
      </c>
      <c r="D170" s="79">
        <v>3346.47</v>
      </c>
      <c r="E170" s="78">
        <v>10.88</v>
      </c>
    </row>
    <row r="171" spans="2:5" x14ac:dyDescent="0.25">
      <c r="B171" s="79">
        <v>100152.1</v>
      </c>
      <c r="C171" s="79">
        <v>116422.38</v>
      </c>
      <c r="D171" s="79">
        <v>8042.67</v>
      </c>
      <c r="E171" s="78">
        <v>16</v>
      </c>
    </row>
    <row r="172" spans="2:5" x14ac:dyDescent="0.25">
      <c r="B172" s="79">
        <v>116422.39</v>
      </c>
      <c r="C172" s="79">
        <v>139389.39000000001</v>
      </c>
      <c r="D172" s="79">
        <v>10645.92</v>
      </c>
      <c r="E172" s="78">
        <v>17.920000000000002</v>
      </c>
    </row>
    <row r="173" spans="2:5" x14ac:dyDescent="0.25">
      <c r="B173" s="79">
        <v>139389.4</v>
      </c>
      <c r="C173" s="79">
        <v>281128.40999999997</v>
      </c>
      <c r="D173" s="79">
        <v>14761.62</v>
      </c>
      <c r="E173" s="78">
        <v>21.36</v>
      </c>
    </row>
    <row r="174" spans="2:5" x14ac:dyDescent="0.25">
      <c r="B174" s="79">
        <v>281128.42</v>
      </c>
      <c r="C174" s="79">
        <v>443097</v>
      </c>
      <c r="D174" s="79">
        <v>45037.08</v>
      </c>
      <c r="E174" s="78">
        <v>23.52</v>
      </c>
    </row>
    <row r="175" spans="2:5" x14ac:dyDescent="0.25">
      <c r="B175" s="79">
        <v>443097.01</v>
      </c>
      <c r="C175" s="79">
        <v>845945.1</v>
      </c>
      <c r="D175" s="79">
        <v>83132.009999999995</v>
      </c>
      <c r="E175" s="78">
        <v>30</v>
      </c>
    </row>
    <row r="176" spans="2:5" x14ac:dyDescent="0.25">
      <c r="B176" s="79">
        <v>845945.11</v>
      </c>
      <c r="C176" s="79">
        <v>1127926.8</v>
      </c>
      <c r="D176" s="79">
        <v>203986.53</v>
      </c>
      <c r="E176" s="78">
        <v>32</v>
      </c>
    </row>
    <row r="177" spans="2:5" x14ac:dyDescent="0.25">
      <c r="B177" s="79">
        <v>1127926.81</v>
      </c>
      <c r="C177" s="79">
        <v>3383780.49</v>
      </c>
      <c r="D177" s="79">
        <v>294220.62</v>
      </c>
      <c r="E177" s="78">
        <v>34</v>
      </c>
    </row>
    <row r="178" spans="2:5" ht="15.75" thickBot="1" x14ac:dyDescent="0.3">
      <c r="B178" s="80">
        <v>3383780.5</v>
      </c>
      <c r="C178" s="76" t="s">
        <v>171</v>
      </c>
      <c r="D178" s="80">
        <v>1061210.8799999999</v>
      </c>
      <c r="E178" s="76">
        <v>35</v>
      </c>
    </row>
    <row r="179" spans="2:5" ht="15.75" thickTop="1" x14ac:dyDescent="0.25">
      <c r="B179" s="86"/>
    </row>
    <row r="180" spans="2:5" ht="51" customHeight="1" thickBot="1" x14ac:dyDescent="0.3">
      <c r="B180" s="192" t="s">
        <v>459</v>
      </c>
      <c r="C180" s="192"/>
      <c r="D180" s="192"/>
      <c r="E180" s="192"/>
    </row>
    <row r="181" spans="2:5" ht="48.75" thickTop="1" x14ac:dyDescent="0.25">
      <c r="B181" s="123" t="s">
        <v>165</v>
      </c>
      <c r="C181" s="124" t="s">
        <v>166</v>
      </c>
      <c r="D181" s="124" t="s">
        <v>167</v>
      </c>
      <c r="E181" s="124" t="s">
        <v>445</v>
      </c>
    </row>
    <row r="182" spans="2:5" ht="36" x14ac:dyDescent="0.25">
      <c r="B182" s="125"/>
      <c r="C182" s="78"/>
      <c r="D182" s="78"/>
      <c r="E182" s="125" t="s">
        <v>447</v>
      </c>
    </row>
    <row r="183" spans="2:5" ht="15.75" thickBot="1" x14ac:dyDescent="0.3">
      <c r="B183" s="126" t="s">
        <v>169</v>
      </c>
      <c r="C183" s="126" t="s">
        <v>169</v>
      </c>
      <c r="D183" s="126" t="s">
        <v>169</v>
      </c>
      <c r="E183" s="126" t="s">
        <v>170</v>
      </c>
    </row>
    <row r="184" spans="2:5" ht="15.75" thickTop="1" x14ac:dyDescent="0.25">
      <c r="B184" s="77">
        <v>0.01</v>
      </c>
      <c r="C184" s="127">
        <v>7460.4</v>
      </c>
      <c r="D184" s="77">
        <v>0</v>
      </c>
      <c r="E184" s="77">
        <v>1.92</v>
      </c>
    </row>
    <row r="185" spans="2:5" x14ac:dyDescent="0.25">
      <c r="B185" s="79">
        <v>7460.41</v>
      </c>
      <c r="C185" s="79">
        <v>63320.5</v>
      </c>
      <c r="D185" s="78">
        <v>143.19999999999999</v>
      </c>
      <c r="E185" s="78">
        <v>6.4</v>
      </c>
    </row>
    <row r="186" spans="2:5" x14ac:dyDescent="0.25">
      <c r="B186" s="79">
        <v>63320.51</v>
      </c>
      <c r="C186" s="79">
        <v>111280.1</v>
      </c>
      <c r="D186" s="79">
        <v>3718.3</v>
      </c>
      <c r="E186" s="78">
        <v>10.88</v>
      </c>
    </row>
    <row r="187" spans="2:5" x14ac:dyDescent="0.25">
      <c r="B187" s="79">
        <v>111280.11</v>
      </c>
      <c r="C187" s="79">
        <v>129358.2</v>
      </c>
      <c r="D187" s="79">
        <v>8936.2999999999993</v>
      </c>
      <c r="E187" s="78">
        <v>16</v>
      </c>
    </row>
    <row r="188" spans="2:5" x14ac:dyDescent="0.25">
      <c r="B188" s="79">
        <v>129358.21</v>
      </c>
      <c r="C188" s="79">
        <v>154877.1</v>
      </c>
      <c r="D188" s="79">
        <v>11828.8</v>
      </c>
      <c r="E188" s="78">
        <v>17.920000000000002</v>
      </c>
    </row>
    <row r="189" spans="2:5" x14ac:dyDescent="0.25">
      <c r="B189" s="79">
        <v>154877.10999999999</v>
      </c>
      <c r="C189" s="79">
        <v>312364.90000000002</v>
      </c>
      <c r="D189" s="79">
        <v>16401.8</v>
      </c>
      <c r="E189" s="78">
        <v>21.36</v>
      </c>
    </row>
    <row r="190" spans="2:5" x14ac:dyDescent="0.25">
      <c r="B190" s="79">
        <v>312364.90999999997</v>
      </c>
      <c r="C190" s="79">
        <v>492330</v>
      </c>
      <c r="D190" s="79">
        <v>50041.2</v>
      </c>
      <c r="E190" s="78">
        <v>23.52</v>
      </c>
    </row>
    <row r="191" spans="2:5" x14ac:dyDescent="0.25">
      <c r="B191" s="79">
        <v>492330.01</v>
      </c>
      <c r="C191" s="79">
        <v>939939</v>
      </c>
      <c r="D191" s="79">
        <v>92368.9</v>
      </c>
      <c r="E191" s="78">
        <v>30</v>
      </c>
    </row>
    <row r="192" spans="2:5" x14ac:dyDescent="0.25">
      <c r="B192" s="79">
        <v>939939.01</v>
      </c>
      <c r="C192" s="79">
        <v>1253252</v>
      </c>
      <c r="D192" s="79">
        <v>226651.7</v>
      </c>
      <c r="E192" s="78">
        <v>32</v>
      </c>
    </row>
    <row r="193" spans="2:5" x14ac:dyDescent="0.25">
      <c r="B193" s="79">
        <v>1253252.01</v>
      </c>
      <c r="C193" s="79">
        <v>3759756.1</v>
      </c>
      <c r="D193" s="79">
        <v>326911.8</v>
      </c>
      <c r="E193" s="78">
        <v>34</v>
      </c>
    </row>
    <row r="194" spans="2:5" ht="15.75" thickBot="1" x14ac:dyDescent="0.3">
      <c r="B194" s="80">
        <v>3759756.11</v>
      </c>
      <c r="C194" s="76" t="s">
        <v>171</v>
      </c>
      <c r="D194" s="80">
        <v>1179123.2</v>
      </c>
      <c r="E194" s="76">
        <v>35</v>
      </c>
    </row>
    <row r="195" spans="2:5" ht="15.75" thickTop="1" x14ac:dyDescent="0.25">
      <c r="B195" s="128"/>
      <c r="C195" s="129"/>
      <c r="D195" s="128"/>
      <c r="E195" s="129"/>
    </row>
    <row r="196" spans="2:5" ht="57.75" customHeight="1" thickBot="1" x14ac:dyDescent="0.3">
      <c r="B196" s="192" t="s">
        <v>460</v>
      </c>
      <c r="C196" s="192"/>
      <c r="D196" s="192"/>
      <c r="E196" s="192"/>
    </row>
    <row r="197" spans="2:5" ht="48.75" thickTop="1" x14ac:dyDescent="0.25">
      <c r="B197" s="123" t="s">
        <v>165</v>
      </c>
      <c r="C197" s="124" t="s">
        <v>166</v>
      </c>
      <c r="D197" s="124" t="s">
        <v>167</v>
      </c>
      <c r="E197" s="124" t="s">
        <v>445</v>
      </c>
    </row>
    <row r="198" spans="2:5" ht="36" x14ac:dyDescent="0.25">
      <c r="B198" s="125"/>
      <c r="C198" s="78"/>
      <c r="D198" s="78"/>
      <c r="E198" s="125" t="s">
        <v>447</v>
      </c>
    </row>
    <row r="199" spans="2:5" ht="15.75" thickBot="1" x14ac:dyDescent="0.3">
      <c r="B199" s="126" t="s">
        <v>169</v>
      </c>
      <c r="C199" s="126" t="s">
        <v>169</v>
      </c>
      <c r="D199" s="126" t="s">
        <v>169</v>
      </c>
      <c r="E199" s="126" t="s">
        <v>170</v>
      </c>
    </row>
    <row r="200" spans="2:5" ht="15.75" thickTop="1" x14ac:dyDescent="0.25">
      <c r="B200" s="77">
        <v>0.01</v>
      </c>
      <c r="C200" s="127">
        <v>8206.44</v>
      </c>
      <c r="D200" s="77">
        <v>0</v>
      </c>
      <c r="E200" s="77">
        <v>1.92</v>
      </c>
    </row>
    <row r="201" spans="2:5" x14ac:dyDescent="0.25">
      <c r="B201" s="79">
        <v>8206.4500000000007</v>
      </c>
      <c r="C201" s="79">
        <v>69652.55</v>
      </c>
      <c r="D201" s="78">
        <v>157.52000000000001</v>
      </c>
      <c r="E201" s="78">
        <v>6.4</v>
      </c>
    </row>
    <row r="202" spans="2:5" x14ac:dyDescent="0.25">
      <c r="B202" s="79">
        <v>69652.56</v>
      </c>
      <c r="C202" s="79">
        <v>122408.11</v>
      </c>
      <c r="D202" s="79">
        <v>4090.13</v>
      </c>
      <c r="E202" s="78">
        <v>10.88</v>
      </c>
    </row>
    <row r="203" spans="2:5" x14ac:dyDescent="0.25">
      <c r="B203" s="79">
        <v>122408.12</v>
      </c>
      <c r="C203" s="79">
        <v>142294.01999999999</v>
      </c>
      <c r="D203" s="79">
        <v>9829.93</v>
      </c>
      <c r="E203" s="78">
        <v>16</v>
      </c>
    </row>
    <row r="204" spans="2:5" x14ac:dyDescent="0.25">
      <c r="B204" s="79">
        <v>142294.03</v>
      </c>
      <c r="C204" s="79">
        <v>170364.81</v>
      </c>
      <c r="D204" s="79">
        <v>13011.68</v>
      </c>
      <c r="E204" s="78">
        <v>17.920000000000002</v>
      </c>
    </row>
    <row r="205" spans="2:5" x14ac:dyDescent="0.25">
      <c r="B205" s="79">
        <v>170364.82</v>
      </c>
      <c r="C205" s="79">
        <v>343601.39</v>
      </c>
      <c r="D205" s="79">
        <v>18041.98</v>
      </c>
      <c r="E205" s="78">
        <v>21.36</v>
      </c>
    </row>
    <row r="206" spans="2:5" x14ac:dyDescent="0.25">
      <c r="B206" s="79">
        <v>343601.4</v>
      </c>
      <c r="C206" s="79">
        <v>541563</v>
      </c>
      <c r="D206" s="79">
        <v>55045.32</v>
      </c>
      <c r="E206" s="78">
        <v>23.52</v>
      </c>
    </row>
    <row r="207" spans="2:5" x14ac:dyDescent="0.25">
      <c r="B207" s="79">
        <v>541563.01</v>
      </c>
      <c r="C207" s="79">
        <v>1033932.9</v>
      </c>
      <c r="D207" s="79">
        <v>101605.79</v>
      </c>
      <c r="E207" s="78">
        <v>30</v>
      </c>
    </row>
    <row r="208" spans="2:5" x14ac:dyDescent="0.25">
      <c r="B208" s="79">
        <v>1033932.91</v>
      </c>
      <c r="C208" s="79">
        <v>1378577.2</v>
      </c>
      <c r="D208" s="79">
        <v>249316.87</v>
      </c>
      <c r="E208" s="78">
        <v>32</v>
      </c>
    </row>
    <row r="209" spans="2:5" x14ac:dyDescent="0.25">
      <c r="B209" s="79">
        <v>1378577.21</v>
      </c>
      <c r="C209" s="79">
        <v>4135731.71</v>
      </c>
      <c r="D209" s="79">
        <v>359602.98</v>
      </c>
      <c r="E209" s="78">
        <v>34</v>
      </c>
    </row>
    <row r="210" spans="2:5" ht="15.75" thickBot="1" x14ac:dyDescent="0.3">
      <c r="B210" s="80">
        <v>4135731.72</v>
      </c>
      <c r="C210" s="76" t="s">
        <v>171</v>
      </c>
      <c r="D210" s="80">
        <v>1297035.52</v>
      </c>
      <c r="E210" s="76">
        <v>35</v>
      </c>
    </row>
    <row r="211" spans="2:5" ht="15.75" thickTop="1" x14ac:dyDescent="0.25">
      <c r="B211" s="86"/>
    </row>
    <row r="212" spans="2:5" ht="49.5" customHeight="1" thickBot="1" x14ac:dyDescent="0.3">
      <c r="B212" s="192" t="s">
        <v>461</v>
      </c>
      <c r="C212" s="192"/>
      <c r="D212" s="192"/>
      <c r="E212" s="192"/>
    </row>
    <row r="213" spans="2:5" ht="48.75" thickTop="1" x14ac:dyDescent="0.25">
      <c r="B213" s="123" t="s">
        <v>165</v>
      </c>
      <c r="C213" s="124" t="s">
        <v>166</v>
      </c>
      <c r="D213" s="124" t="s">
        <v>167</v>
      </c>
      <c r="E213" s="124" t="s">
        <v>445</v>
      </c>
    </row>
    <row r="214" spans="2:5" ht="36" x14ac:dyDescent="0.25">
      <c r="B214" s="125"/>
      <c r="C214" s="78"/>
      <c r="D214" s="78"/>
      <c r="E214" s="125" t="s">
        <v>447</v>
      </c>
    </row>
    <row r="215" spans="2:5" ht="15.75" thickBot="1" x14ac:dyDescent="0.3">
      <c r="B215" s="126" t="s">
        <v>169</v>
      </c>
      <c r="C215" s="126" t="s">
        <v>169</v>
      </c>
      <c r="D215" s="126" t="s">
        <v>169</v>
      </c>
      <c r="E215" s="126" t="s">
        <v>170</v>
      </c>
    </row>
    <row r="216" spans="2:5" ht="15.75" thickTop="1" x14ac:dyDescent="0.25">
      <c r="B216" s="77">
        <v>0.01</v>
      </c>
      <c r="C216" s="127">
        <v>8952.49</v>
      </c>
      <c r="D216" s="77">
        <v>0</v>
      </c>
      <c r="E216" s="77">
        <v>1.92</v>
      </c>
    </row>
    <row r="217" spans="2:5" x14ac:dyDescent="0.25">
      <c r="B217" s="79">
        <v>8952.5</v>
      </c>
      <c r="C217" s="79">
        <v>75984.55</v>
      </c>
      <c r="D217" s="78">
        <v>171.88</v>
      </c>
      <c r="E217" s="78">
        <v>6.4</v>
      </c>
    </row>
    <row r="218" spans="2:5" x14ac:dyDescent="0.25">
      <c r="B218" s="79">
        <v>75984.56</v>
      </c>
      <c r="C218" s="79">
        <v>133536.07</v>
      </c>
      <c r="D218" s="79">
        <v>4461.9399999999996</v>
      </c>
      <c r="E218" s="78">
        <v>10.88</v>
      </c>
    </row>
    <row r="219" spans="2:5" x14ac:dyDescent="0.25">
      <c r="B219" s="79">
        <v>133536.07999999999</v>
      </c>
      <c r="C219" s="79">
        <v>155229.79999999999</v>
      </c>
      <c r="D219" s="79">
        <v>10723.55</v>
      </c>
      <c r="E219" s="78">
        <v>16</v>
      </c>
    </row>
    <row r="220" spans="2:5" x14ac:dyDescent="0.25">
      <c r="B220" s="79">
        <v>155229.81</v>
      </c>
      <c r="C220" s="79">
        <v>185852.57</v>
      </c>
      <c r="D220" s="79">
        <v>14194.54</v>
      </c>
      <c r="E220" s="78">
        <v>17.920000000000002</v>
      </c>
    </row>
    <row r="221" spans="2:5" x14ac:dyDescent="0.25">
      <c r="B221" s="79">
        <v>185852.58</v>
      </c>
      <c r="C221" s="79">
        <v>374837.88</v>
      </c>
      <c r="D221" s="79">
        <v>19682.13</v>
      </c>
      <c r="E221" s="78">
        <v>21.36</v>
      </c>
    </row>
    <row r="222" spans="2:5" x14ac:dyDescent="0.25">
      <c r="B222" s="79">
        <v>374837.89</v>
      </c>
      <c r="C222" s="79">
        <v>590795.99</v>
      </c>
      <c r="D222" s="79">
        <v>60049.4</v>
      </c>
      <c r="E222" s="78">
        <v>23.52</v>
      </c>
    </row>
    <row r="223" spans="2:5" x14ac:dyDescent="0.25">
      <c r="B223" s="79">
        <v>590796</v>
      </c>
      <c r="C223" s="79">
        <v>1127926.8400000001</v>
      </c>
      <c r="D223" s="79">
        <v>110842.74</v>
      </c>
      <c r="E223" s="78">
        <v>30</v>
      </c>
    </row>
    <row r="224" spans="2:5" x14ac:dyDescent="0.25">
      <c r="B224" s="79">
        <v>1127926.8500000001</v>
      </c>
      <c r="C224" s="79">
        <v>1503902.46</v>
      </c>
      <c r="D224" s="79">
        <v>271981.99</v>
      </c>
      <c r="E224" s="78">
        <v>32</v>
      </c>
    </row>
    <row r="225" spans="2:5" x14ac:dyDescent="0.25">
      <c r="B225" s="79">
        <v>1503902.47</v>
      </c>
      <c r="C225" s="79">
        <v>4511707.37</v>
      </c>
      <c r="D225" s="79">
        <v>392294.17</v>
      </c>
      <c r="E225" s="78">
        <v>34</v>
      </c>
    </row>
    <row r="226" spans="2:5" ht="15.75" thickBot="1" x14ac:dyDescent="0.3">
      <c r="B226" s="80">
        <v>4511707.38</v>
      </c>
      <c r="C226" s="76" t="s">
        <v>171</v>
      </c>
      <c r="D226" s="80">
        <v>1414947.85</v>
      </c>
      <c r="E226" s="76">
        <v>35</v>
      </c>
    </row>
    <row r="227" spans="2:5" ht="15.75" thickTop="1" x14ac:dyDescent="0.25"/>
    <row r="230" spans="2:5" ht="38.25" customHeight="1" thickBot="1" x14ac:dyDescent="0.3">
      <c r="B230" s="193" t="s">
        <v>462</v>
      </c>
      <c r="C230" s="193"/>
      <c r="D230" s="193"/>
      <c r="E230" s="193"/>
    </row>
    <row r="231" spans="2:5" ht="48.75" thickTop="1" x14ac:dyDescent="0.25">
      <c r="B231" s="123" t="s">
        <v>165</v>
      </c>
      <c r="C231" s="124" t="s">
        <v>166</v>
      </c>
      <c r="D231" s="124" t="s">
        <v>167</v>
      </c>
      <c r="E231" s="124" t="s">
        <v>445</v>
      </c>
    </row>
    <row r="232" spans="2:5" ht="36" x14ac:dyDescent="0.25">
      <c r="B232" s="125"/>
      <c r="C232" s="78"/>
      <c r="D232" s="78"/>
      <c r="E232" s="125" t="s">
        <v>447</v>
      </c>
    </row>
    <row r="233" spans="2:5" ht="15.75" thickBot="1" x14ac:dyDescent="0.3">
      <c r="B233" s="126" t="s">
        <v>169</v>
      </c>
      <c r="C233" s="126" t="s">
        <v>169</v>
      </c>
      <c r="D233" s="126" t="s">
        <v>169</v>
      </c>
      <c r="E233" s="126" t="s">
        <v>170</v>
      </c>
    </row>
    <row r="234" spans="2:5" ht="15.75" thickTop="1" x14ac:dyDescent="0.25">
      <c r="B234" s="129">
        <v>0.01</v>
      </c>
      <c r="C234" s="128">
        <v>8952.49</v>
      </c>
      <c r="D234" s="129">
        <v>0</v>
      </c>
      <c r="E234" s="129">
        <v>1.92</v>
      </c>
    </row>
    <row r="235" spans="2:5" x14ac:dyDescent="0.25">
      <c r="B235" s="128">
        <v>8952.5</v>
      </c>
      <c r="C235" s="128">
        <v>75984.55</v>
      </c>
      <c r="D235" s="129">
        <v>171.88</v>
      </c>
      <c r="E235" s="129">
        <v>6.4</v>
      </c>
    </row>
    <row r="236" spans="2:5" x14ac:dyDescent="0.25">
      <c r="B236" s="128">
        <v>75984.56</v>
      </c>
      <c r="C236" s="128">
        <v>133536.07</v>
      </c>
      <c r="D236" s="128">
        <v>4461.9399999999996</v>
      </c>
      <c r="E236" s="129">
        <v>10.88</v>
      </c>
    </row>
    <row r="237" spans="2:5" x14ac:dyDescent="0.25">
      <c r="B237" s="128">
        <v>133536.07999999999</v>
      </c>
      <c r="C237" s="128">
        <v>155229.79999999999</v>
      </c>
      <c r="D237" s="128">
        <v>10723.55</v>
      </c>
      <c r="E237" s="129">
        <v>16</v>
      </c>
    </row>
    <row r="238" spans="2:5" x14ac:dyDescent="0.25">
      <c r="B238" s="128">
        <v>155229.81</v>
      </c>
      <c r="C238" s="128">
        <v>185852.57</v>
      </c>
      <c r="D238" s="128">
        <v>14194.54</v>
      </c>
      <c r="E238" s="129">
        <v>17.920000000000002</v>
      </c>
    </row>
    <row r="239" spans="2:5" x14ac:dyDescent="0.25">
      <c r="B239" s="128">
        <v>185852.58</v>
      </c>
      <c r="C239" s="128">
        <v>374837.88</v>
      </c>
      <c r="D239" s="128">
        <v>19682.13</v>
      </c>
      <c r="E239" s="129">
        <v>21.36</v>
      </c>
    </row>
    <row r="240" spans="2:5" x14ac:dyDescent="0.25">
      <c r="B240" s="128">
        <v>374837.89</v>
      </c>
      <c r="C240" s="128">
        <v>590795.99</v>
      </c>
      <c r="D240" s="128">
        <v>60049.4</v>
      </c>
      <c r="E240" s="129">
        <v>23.52</v>
      </c>
    </row>
    <row r="241" spans="2:5" x14ac:dyDescent="0.25">
      <c r="B241" s="128">
        <v>590796</v>
      </c>
      <c r="C241" s="128">
        <v>1127926.8400000001</v>
      </c>
      <c r="D241" s="128">
        <v>110842.74</v>
      </c>
      <c r="E241" s="129">
        <v>30</v>
      </c>
    </row>
    <row r="242" spans="2:5" x14ac:dyDescent="0.25">
      <c r="B242" s="128">
        <v>1127926.8500000001</v>
      </c>
      <c r="C242" s="128">
        <v>1503902.46</v>
      </c>
      <c r="D242" s="128">
        <v>271981.99</v>
      </c>
      <c r="E242" s="129">
        <v>32</v>
      </c>
    </row>
    <row r="243" spans="2:5" x14ac:dyDescent="0.25">
      <c r="B243" s="128">
        <v>1503902.47</v>
      </c>
      <c r="C243" s="128">
        <v>4511707.37</v>
      </c>
      <c r="D243" s="128">
        <v>392294.17</v>
      </c>
      <c r="E243" s="129">
        <v>34</v>
      </c>
    </row>
    <row r="244" spans="2:5" ht="15.75" thickBot="1" x14ac:dyDescent="0.3">
      <c r="B244" s="131">
        <v>4511707.38</v>
      </c>
      <c r="C244" s="132" t="s">
        <v>171</v>
      </c>
      <c r="D244" s="131">
        <v>1414947.85</v>
      </c>
      <c r="E244" s="132">
        <v>35</v>
      </c>
    </row>
    <row r="245" spans="2:5" ht="15.75" thickTop="1" x14ac:dyDescent="0.25"/>
  </sheetData>
  <mergeCells count="16">
    <mergeCell ref="B68:E68"/>
    <mergeCell ref="B4:E4"/>
    <mergeCell ref="G4:I4"/>
    <mergeCell ref="G5:I5"/>
    <mergeCell ref="B37:E37"/>
    <mergeCell ref="B52:E52"/>
    <mergeCell ref="B180:E180"/>
    <mergeCell ref="B196:E196"/>
    <mergeCell ref="B212:E212"/>
    <mergeCell ref="B230:E230"/>
    <mergeCell ref="B84:E84"/>
    <mergeCell ref="B100:E100"/>
    <mergeCell ref="B116:E116"/>
    <mergeCell ref="B132:E132"/>
    <mergeCell ref="B148:E148"/>
    <mergeCell ref="B164:E16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EC06B-25FF-4D7B-AD10-052EDFE32E33}">
  <sheetPr codeName="Hoja14"/>
  <dimension ref="B4:H399"/>
  <sheetViews>
    <sheetView showGridLines="0" workbookViewId="0">
      <selection activeCell="C93" sqref="C93"/>
    </sheetView>
  </sheetViews>
  <sheetFormatPr baseColWidth="10" defaultRowHeight="15" x14ac:dyDescent="0.25"/>
  <cols>
    <col min="2" max="2" width="33.85546875" customWidth="1"/>
  </cols>
  <sheetData>
    <row r="4" spans="2:5" x14ac:dyDescent="0.25">
      <c r="B4" s="82" t="s">
        <v>224</v>
      </c>
      <c r="C4" s="81">
        <v>3300.53</v>
      </c>
    </row>
    <row r="5" spans="2:5" x14ac:dyDescent="0.25">
      <c r="B5" s="82" t="s">
        <v>225</v>
      </c>
      <c r="C5" s="81">
        <v>3439.46</v>
      </c>
    </row>
    <row r="6" spans="2:5" x14ac:dyDescent="0.25">
      <c r="B6" s="82" t="s">
        <v>223</v>
      </c>
      <c r="C6" s="81">
        <v>10171</v>
      </c>
    </row>
    <row r="7" spans="2:5" x14ac:dyDescent="0.25">
      <c r="B7" s="82" t="s">
        <v>172</v>
      </c>
      <c r="C7" s="83">
        <v>0.13800000000000001</v>
      </c>
    </row>
    <row r="8" spans="2:5" x14ac:dyDescent="0.25">
      <c r="B8" s="82" t="s">
        <v>241</v>
      </c>
      <c r="C8" s="84">
        <v>0.1439</v>
      </c>
    </row>
    <row r="10" spans="2:5" x14ac:dyDescent="0.25">
      <c r="B10" s="198" t="s">
        <v>0</v>
      </c>
      <c r="C10" s="198"/>
    </row>
    <row r="11" spans="2:5" x14ac:dyDescent="0.25">
      <c r="B11" s="1" t="s">
        <v>181</v>
      </c>
      <c r="C11" s="1">
        <v>108.57</v>
      </c>
    </row>
    <row r="12" spans="2:5" x14ac:dyDescent="0.25">
      <c r="B12" s="1" t="s">
        <v>182</v>
      </c>
      <c r="C12" s="1">
        <v>113.14</v>
      </c>
    </row>
    <row r="15" spans="2:5" ht="61.5" customHeight="1" thickBot="1" x14ac:dyDescent="0.3">
      <c r="B15" s="197" t="s">
        <v>379</v>
      </c>
      <c r="C15" s="197"/>
      <c r="D15" s="197"/>
      <c r="E15" s="197"/>
    </row>
    <row r="16" spans="2:5" ht="84.75" thickTop="1" x14ac:dyDescent="0.25">
      <c r="B16" s="77" t="s">
        <v>165</v>
      </c>
      <c r="C16" s="77" t="s">
        <v>166</v>
      </c>
      <c r="D16" s="77" t="s">
        <v>167</v>
      </c>
      <c r="E16" s="77" t="s">
        <v>168</v>
      </c>
    </row>
    <row r="17" spans="2:8" ht="15.75" thickBot="1" x14ac:dyDescent="0.3">
      <c r="B17" s="85" t="s">
        <v>169</v>
      </c>
      <c r="C17" s="85" t="s">
        <v>169</v>
      </c>
      <c r="D17" s="76" t="s">
        <v>169</v>
      </c>
      <c r="E17" s="76" t="s">
        <v>170</v>
      </c>
    </row>
    <row r="18" spans="2:8" ht="15.75" thickTop="1" x14ac:dyDescent="0.25">
      <c r="B18" s="78">
        <v>0.01</v>
      </c>
      <c r="C18" s="78">
        <v>746.04</v>
      </c>
      <c r="D18" s="78">
        <v>0</v>
      </c>
      <c r="E18" s="78">
        <v>1.92</v>
      </c>
    </row>
    <row r="19" spans="2:8" x14ac:dyDescent="0.25">
      <c r="B19" s="78">
        <v>746.05</v>
      </c>
      <c r="C19" s="79">
        <v>6332.05</v>
      </c>
      <c r="D19" s="78">
        <v>14.32</v>
      </c>
      <c r="E19" s="78">
        <v>6.4</v>
      </c>
    </row>
    <row r="20" spans="2:8" x14ac:dyDescent="0.25">
      <c r="B20" s="79">
        <v>6332.06</v>
      </c>
      <c r="C20" s="79">
        <v>11128.01</v>
      </c>
      <c r="D20" s="78">
        <v>371.83</v>
      </c>
      <c r="E20" s="78">
        <v>10.88</v>
      </c>
      <c r="H20" s="7"/>
    </row>
    <row r="21" spans="2:8" x14ac:dyDescent="0.25">
      <c r="B21" s="79">
        <v>11128.02</v>
      </c>
      <c r="C21" s="79">
        <v>12935.82</v>
      </c>
      <c r="D21" s="78">
        <v>893.63</v>
      </c>
      <c r="E21" s="78">
        <v>16</v>
      </c>
      <c r="H21" s="7"/>
    </row>
    <row r="22" spans="2:8" x14ac:dyDescent="0.25">
      <c r="B22" s="79">
        <v>12935.83</v>
      </c>
      <c r="C22" s="79">
        <v>15487.71</v>
      </c>
      <c r="D22" s="79">
        <v>1182.8800000000001</v>
      </c>
      <c r="E22" s="78">
        <v>17.920000000000002</v>
      </c>
    </row>
    <row r="23" spans="2:8" x14ac:dyDescent="0.25">
      <c r="B23" s="79">
        <v>15487.72</v>
      </c>
      <c r="C23" s="79">
        <v>31236.49</v>
      </c>
      <c r="D23" s="79">
        <v>1640.18</v>
      </c>
      <c r="E23" s="78">
        <v>21.36</v>
      </c>
      <c r="H23" s="7"/>
    </row>
    <row r="24" spans="2:8" x14ac:dyDescent="0.25">
      <c r="B24" s="79">
        <v>31236.5</v>
      </c>
      <c r="C24" s="79">
        <v>49233</v>
      </c>
      <c r="D24" s="79">
        <v>5004.12</v>
      </c>
      <c r="E24" s="78">
        <v>23.52</v>
      </c>
    </row>
    <row r="25" spans="2:8" x14ac:dyDescent="0.25">
      <c r="B25" s="79">
        <v>49233.01</v>
      </c>
      <c r="C25" s="79">
        <v>93993.9</v>
      </c>
      <c r="D25" s="79">
        <v>9236.89</v>
      </c>
      <c r="E25" s="78">
        <v>30</v>
      </c>
    </row>
    <row r="26" spans="2:8" x14ac:dyDescent="0.25">
      <c r="B26" s="79">
        <v>93993.91</v>
      </c>
      <c r="C26" s="79">
        <v>125325.2</v>
      </c>
      <c r="D26" s="79">
        <v>22665.17</v>
      </c>
      <c r="E26" s="78">
        <v>32</v>
      </c>
    </row>
    <row r="27" spans="2:8" x14ac:dyDescent="0.25">
      <c r="B27" s="79">
        <v>125325.21</v>
      </c>
      <c r="C27" s="79">
        <v>375975.61</v>
      </c>
      <c r="D27" s="79">
        <v>32691.18</v>
      </c>
      <c r="E27" s="78">
        <v>34</v>
      </c>
    </row>
    <row r="28" spans="2:8" ht="15.75" thickBot="1" x14ac:dyDescent="0.3">
      <c r="B28" s="80">
        <v>375975.62</v>
      </c>
      <c r="C28" s="76" t="s">
        <v>171</v>
      </c>
      <c r="D28" s="80">
        <v>117912.32000000001</v>
      </c>
      <c r="E28" s="76">
        <v>35</v>
      </c>
    </row>
    <row r="29" spans="2:8" ht="15.75" thickTop="1" x14ac:dyDescent="0.25">
      <c r="B29" s="79"/>
      <c r="C29" s="78"/>
      <c r="D29" s="79"/>
      <c r="E29" s="78"/>
    </row>
    <row r="30" spans="2:8" ht="54.75" customHeight="1" thickBot="1" x14ac:dyDescent="0.3">
      <c r="B30" s="197" t="s">
        <v>380</v>
      </c>
      <c r="C30" s="197"/>
      <c r="D30" s="197"/>
      <c r="E30" s="197"/>
    </row>
    <row r="31" spans="2:8" ht="84.75" thickTop="1" x14ac:dyDescent="0.25">
      <c r="B31" s="77" t="s">
        <v>165</v>
      </c>
      <c r="C31" s="77" t="s">
        <v>166</v>
      </c>
      <c r="D31" s="77" t="s">
        <v>167</v>
      </c>
      <c r="E31" s="77" t="s">
        <v>168</v>
      </c>
    </row>
    <row r="32" spans="2:8" ht="15.75" thickBot="1" x14ac:dyDescent="0.3">
      <c r="B32" s="76" t="s">
        <v>169</v>
      </c>
      <c r="C32" s="76" t="s">
        <v>169</v>
      </c>
      <c r="D32" s="76" t="s">
        <v>169</v>
      </c>
      <c r="E32" s="76" t="s">
        <v>170</v>
      </c>
    </row>
    <row r="33" spans="2:5" ht="15.75" thickTop="1" x14ac:dyDescent="0.25">
      <c r="B33" s="78">
        <v>0.01</v>
      </c>
      <c r="C33" s="79">
        <v>1492.08</v>
      </c>
      <c r="D33" s="78">
        <v>0</v>
      </c>
      <c r="E33" s="78">
        <v>1.92</v>
      </c>
    </row>
    <row r="34" spans="2:5" x14ac:dyDescent="0.25">
      <c r="B34" s="79">
        <v>1492.09</v>
      </c>
      <c r="C34" s="79">
        <v>12664.1</v>
      </c>
      <c r="D34" s="78">
        <v>28.64</v>
      </c>
      <c r="E34" s="78">
        <v>6.4</v>
      </c>
    </row>
    <row r="35" spans="2:5" x14ac:dyDescent="0.25">
      <c r="B35" s="79">
        <v>12664.11</v>
      </c>
      <c r="C35" s="79">
        <v>22256.02</v>
      </c>
      <c r="D35" s="78">
        <v>743.66</v>
      </c>
      <c r="E35" s="78">
        <v>10.88</v>
      </c>
    </row>
    <row r="36" spans="2:5" x14ac:dyDescent="0.25">
      <c r="B36" s="79">
        <v>22256.03</v>
      </c>
      <c r="C36" s="79">
        <v>25871.64</v>
      </c>
      <c r="D36" s="79">
        <v>1787.26</v>
      </c>
      <c r="E36" s="78">
        <v>16</v>
      </c>
    </row>
    <row r="37" spans="2:5" x14ac:dyDescent="0.25">
      <c r="B37" s="79">
        <v>25871.65</v>
      </c>
      <c r="C37" s="79">
        <v>30975.42</v>
      </c>
      <c r="D37" s="79">
        <v>2365.7600000000002</v>
      </c>
      <c r="E37" s="78">
        <v>17.920000000000002</v>
      </c>
    </row>
    <row r="38" spans="2:5" x14ac:dyDescent="0.25">
      <c r="B38" s="79">
        <v>30975.43</v>
      </c>
      <c r="C38" s="79">
        <v>62472.98</v>
      </c>
      <c r="D38" s="79">
        <v>3280.36</v>
      </c>
      <c r="E38" s="78">
        <v>21.36</v>
      </c>
    </row>
    <row r="39" spans="2:5" x14ac:dyDescent="0.25">
      <c r="B39" s="79">
        <v>62472.99</v>
      </c>
      <c r="C39" s="79">
        <v>98466</v>
      </c>
      <c r="D39" s="79">
        <v>10008.24</v>
      </c>
      <c r="E39" s="78">
        <v>23.52</v>
      </c>
    </row>
    <row r="40" spans="2:5" x14ac:dyDescent="0.25">
      <c r="B40" s="79">
        <v>98466.01</v>
      </c>
      <c r="C40" s="79">
        <v>187987.8</v>
      </c>
      <c r="D40" s="79">
        <v>18473.78</v>
      </c>
      <c r="E40" s="78">
        <v>30</v>
      </c>
    </row>
    <row r="41" spans="2:5" x14ac:dyDescent="0.25">
      <c r="B41" s="79">
        <v>187987.81</v>
      </c>
      <c r="C41" s="79">
        <v>250650.4</v>
      </c>
      <c r="D41" s="79">
        <v>45330.34</v>
      </c>
      <c r="E41" s="78">
        <v>32</v>
      </c>
    </row>
    <row r="42" spans="2:5" x14ac:dyDescent="0.25">
      <c r="B42" s="79">
        <v>250650.41</v>
      </c>
      <c r="C42" s="79">
        <v>751951.22</v>
      </c>
      <c r="D42" s="79">
        <v>65382.36</v>
      </c>
      <c r="E42" s="78">
        <v>34</v>
      </c>
    </row>
    <row r="43" spans="2:5" ht="15.75" thickBot="1" x14ac:dyDescent="0.3">
      <c r="B43" s="80">
        <v>751951.23</v>
      </c>
      <c r="C43" s="76" t="s">
        <v>171</v>
      </c>
      <c r="D43" s="80">
        <v>235824.64000000001</v>
      </c>
      <c r="E43" s="76">
        <v>35</v>
      </c>
    </row>
    <row r="44" spans="2:5" ht="15.75" thickTop="1" x14ac:dyDescent="0.25">
      <c r="B44" s="86"/>
    </row>
    <row r="45" spans="2:5" ht="55.5" customHeight="1" thickBot="1" x14ac:dyDescent="0.3">
      <c r="B45" s="197" t="s">
        <v>381</v>
      </c>
      <c r="C45" s="197"/>
      <c r="D45" s="197"/>
      <c r="E45" s="197"/>
    </row>
    <row r="46" spans="2:5" ht="84.75" thickTop="1" x14ac:dyDescent="0.25">
      <c r="B46" s="77" t="s">
        <v>165</v>
      </c>
      <c r="C46" s="77" t="s">
        <v>166</v>
      </c>
      <c r="D46" s="77" t="s">
        <v>167</v>
      </c>
      <c r="E46" s="77" t="s">
        <v>168</v>
      </c>
    </row>
    <row r="47" spans="2:5" ht="15.75" thickBot="1" x14ac:dyDescent="0.3">
      <c r="B47" s="76" t="s">
        <v>169</v>
      </c>
      <c r="C47" s="76" t="s">
        <v>169</v>
      </c>
      <c r="D47" s="76" t="s">
        <v>169</v>
      </c>
      <c r="E47" s="76" t="s">
        <v>170</v>
      </c>
    </row>
    <row r="48" spans="2:5" ht="15.75" thickTop="1" x14ac:dyDescent="0.25">
      <c r="B48" s="78">
        <v>0.01</v>
      </c>
      <c r="C48" s="79">
        <v>2238.12</v>
      </c>
      <c r="D48" s="78">
        <v>0</v>
      </c>
      <c r="E48" s="78">
        <v>1.92</v>
      </c>
    </row>
    <row r="49" spans="2:5" x14ac:dyDescent="0.25">
      <c r="B49" s="79">
        <v>2238.13</v>
      </c>
      <c r="C49" s="79">
        <v>18996.150000000001</v>
      </c>
      <c r="D49" s="78">
        <v>42.96</v>
      </c>
      <c r="E49" s="78">
        <v>6.4</v>
      </c>
    </row>
    <row r="50" spans="2:5" x14ac:dyDescent="0.25">
      <c r="B50" s="79">
        <v>18996.16</v>
      </c>
      <c r="C50" s="79">
        <v>33384.03</v>
      </c>
      <c r="D50" s="79">
        <v>1115.49</v>
      </c>
      <c r="E50" s="78">
        <v>10.88</v>
      </c>
    </row>
    <row r="51" spans="2:5" x14ac:dyDescent="0.25">
      <c r="B51" s="79">
        <v>33384.04</v>
      </c>
      <c r="C51" s="79">
        <v>38807.46</v>
      </c>
      <c r="D51" s="79">
        <v>2680.89</v>
      </c>
      <c r="E51" s="78">
        <v>16</v>
      </c>
    </row>
    <row r="52" spans="2:5" x14ac:dyDescent="0.25">
      <c r="B52" s="79">
        <v>38807.47</v>
      </c>
      <c r="C52" s="79">
        <v>46463.13</v>
      </c>
      <c r="D52" s="79">
        <v>3548.64</v>
      </c>
      <c r="E52" s="78">
        <v>17.920000000000002</v>
      </c>
    </row>
    <row r="53" spans="2:5" x14ac:dyDescent="0.25">
      <c r="B53" s="79">
        <v>46463.14</v>
      </c>
      <c r="C53" s="79">
        <v>93709.47</v>
      </c>
      <c r="D53" s="79">
        <v>4920.54</v>
      </c>
      <c r="E53" s="78">
        <v>21.36</v>
      </c>
    </row>
    <row r="54" spans="2:5" x14ac:dyDescent="0.25">
      <c r="B54" s="79">
        <v>93709.48</v>
      </c>
      <c r="C54" s="79">
        <v>147699</v>
      </c>
      <c r="D54" s="79">
        <v>15012.36</v>
      </c>
      <c r="E54" s="78">
        <v>23.52</v>
      </c>
    </row>
    <row r="55" spans="2:5" x14ac:dyDescent="0.25">
      <c r="B55" s="79">
        <v>147699.01</v>
      </c>
      <c r="C55" s="79">
        <v>281981.7</v>
      </c>
      <c r="D55" s="79">
        <v>27710.67</v>
      </c>
      <c r="E55" s="78">
        <v>30</v>
      </c>
    </row>
    <row r="56" spans="2:5" x14ac:dyDescent="0.25">
      <c r="B56" s="79">
        <v>281981.71000000002</v>
      </c>
      <c r="C56" s="79">
        <v>375975.6</v>
      </c>
      <c r="D56" s="79">
        <v>67995.509999999995</v>
      </c>
      <c r="E56" s="78">
        <v>32</v>
      </c>
    </row>
    <row r="57" spans="2:5" x14ac:dyDescent="0.25">
      <c r="B57" s="79">
        <v>375975.61</v>
      </c>
      <c r="C57" s="79">
        <v>1127926.83</v>
      </c>
      <c r="D57" s="79">
        <v>98073.54</v>
      </c>
      <c r="E57" s="78">
        <v>34</v>
      </c>
    </row>
    <row r="58" spans="2:5" ht="15.75" thickBot="1" x14ac:dyDescent="0.3">
      <c r="B58" s="80">
        <v>1127926.8400000001</v>
      </c>
      <c r="C58" s="76" t="s">
        <v>171</v>
      </c>
      <c r="D58" s="80">
        <v>353736.96000000002</v>
      </c>
      <c r="E58" s="76">
        <v>35</v>
      </c>
    </row>
    <row r="59" spans="2:5" ht="15.75" thickTop="1" x14ac:dyDescent="0.25">
      <c r="B59" s="79"/>
      <c r="C59" s="78"/>
      <c r="D59" s="79"/>
      <c r="E59" s="78"/>
    </row>
    <row r="60" spans="2:5" ht="63.75" customHeight="1" thickBot="1" x14ac:dyDescent="0.3">
      <c r="B60" s="197" t="s">
        <v>382</v>
      </c>
      <c r="C60" s="197"/>
      <c r="D60" s="197"/>
      <c r="E60" s="197"/>
    </row>
    <row r="61" spans="2:5" ht="84.75" thickTop="1" x14ac:dyDescent="0.25">
      <c r="B61" s="77" t="s">
        <v>165</v>
      </c>
      <c r="C61" s="77" t="s">
        <v>166</v>
      </c>
      <c r="D61" s="77" t="s">
        <v>167</v>
      </c>
      <c r="E61" s="77" t="s">
        <v>168</v>
      </c>
    </row>
    <row r="62" spans="2:5" ht="15.75" thickBot="1" x14ac:dyDescent="0.3">
      <c r="B62" s="76" t="s">
        <v>169</v>
      </c>
      <c r="C62" s="76" t="s">
        <v>169</v>
      </c>
      <c r="D62" s="76" t="s">
        <v>169</v>
      </c>
      <c r="E62" s="76" t="s">
        <v>170</v>
      </c>
    </row>
    <row r="63" spans="2:5" ht="15.75" thickTop="1" x14ac:dyDescent="0.25">
      <c r="B63" s="78">
        <v>0.01</v>
      </c>
      <c r="C63" s="79">
        <v>2984.16</v>
      </c>
      <c r="D63" s="78">
        <v>0</v>
      </c>
      <c r="E63" s="78">
        <v>1.92</v>
      </c>
    </row>
    <row r="64" spans="2:5" x14ac:dyDescent="0.25">
      <c r="B64" s="79">
        <v>2984.17</v>
      </c>
      <c r="C64" s="79">
        <v>25328.2</v>
      </c>
      <c r="D64" s="78">
        <v>57.28</v>
      </c>
      <c r="E64" s="78">
        <v>6.4</v>
      </c>
    </row>
    <row r="65" spans="2:5" x14ac:dyDescent="0.25">
      <c r="B65" s="79">
        <v>25328.21</v>
      </c>
      <c r="C65" s="79">
        <v>44512.04</v>
      </c>
      <c r="D65" s="79">
        <v>1487.32</v>
      </c>
      <c r="E65" s="78">
        <v>10.88</v>
      </c>
    </row>
    <row r="66" spans="2:5" x14ac:dyDescent="0.25">
      <c r="B66" s="79">
        <v>44512.05</v>
      </c>
      <c r="C66" s="79">
        <v>51743.28</v>
      </c>
      <c r="D66" s="79">
        <v>3574.52</v>
      </c>
      <c r="E66" s="78">
        <v>16</v>
      </c>
    </row>
    <row r="67" spans="2:5" x14ac:dyDescent="0.25">
      <c r="B67" s="79">
        <v>51743.29</v>
      </c>
      <c r="C67" s="79">
        <v>61950.84</v>
      </c>
      <c r="D67" s="79">
        <v>4731.5200000000004</v>
      </c>
      <c r="E67" s="78">
        <v>17.920000000000002</v>
      </c>
    </row>
    <row r="68" spans="2:5" x14ac:dyDescent="0.25">
      <c r="B68" s="79">
        <v>61950.85</v>
      </c>
      <c r="C68" s="79">
        <v>124945.96</v>
      </c>
      <c r="D68" s="79">
        <v>6560.72</v>
      </c>
      <c r="E68" s="78">
        <v>21.36</v>
      </c>
    </row>
    <row r="69" spans="2:5" x14ac:dyDescent="0.25">
      <c r="B69" s="79">
        <v>124945.97</v>
      </c>
      <c r="C69" s="79">
        <v>196932</v>
      </c>
      <c r="D69" s="79">
        <v>20016.48</v>
      </c>
      <c r="E69" s="78">
        <v>23.52</v>
      </c>
    </row>
    <row r="70" spans="2:5" x14ac:dyDescent="0.25">
      <c r="B70" s="79">
        <v>196932.01</v>
      </c>
      <c r="C70" s="79">
        <v>375975.6</v>
      </c>
      <c r="D70" s="79">
        <v>36947.56</v>
      </c>
      <c r="E70" s="78">
        <v>30</v>
      </c>
    </row>
    <row r="71" spans="2:5" x14ac:dyDescent="0.25">
      <c r="B71" s="79">
        <v>375975.61</v>
      </c>
      <c r="C71" s="79">
        <v>501300.8</v>
      </c>
      <c r="D71" s="79">
        <v>90660.68</v>
      </c>
      <c r="E71" s="78">
        <v>32</v>
      </c>
    </row>
    <row r="72" spans="2:5" x14ac:dyDescent="0.25">
      <c r="B72" s="79">
        <v>501300.81</v>
      </c>
      <c r="C72" s="79">
        <v>1503902.44</v>
      </c>
      <c r="D72" s="79">
        <v>130764.72</v>
      </c>
      <c r="E72" s="78">
        <v>34</v>
      </c>
    </row>
    <row r="73" spans="2:5" ht="15.75" thickBot="1" x14ac:dyDescent="0.3">
      <c r="B73" s="80">
        <v>1503902.45</v>
      </c>
      <c r="C73" s="76" t="s">
        <v>171</v>
      </c>
      <c r="D73" s="80">
        <v>471649.28000000003</v>
      </c>
      <c r="E73" s="76">
        <v>35</v>
      </c>
    </row>
    <row r="74" spans="2:5" ht="15.75" thickTop="1" x14ac:dyDescent="0.25">
      <c r="B74" s="86"/>
    </row>
    <row r="75" spans="2:5" ht="48" customHeight="1" thickBot="1" x14ac:dyDescent="0.3">
      <c r="B75" s="197" t="s">
        <v>383</v>
      </c>
      <c r="C75" s="197"/>
      <c r="D75" s="197"/>
      <c r="E75" s="197"/>
    </row>
    <row r="76" spans="2:5" ht="84.75" thickTop="1" x14ac:dyDescent="0.25">
      <c r="B76" s="77" t="s">
        <v>165</v>
      </c>
      <c r="C76" s="77" t="s">
        <v>166</v>
      </c>
      <c r="D76" s="77" t="s">
        <v>167</v>
      </c>
      <c r="E76" s="77" t="s">
        <v>168</v>
      </c>
    </row>
    <row r="77" spans="2:5" ht="15.75" thickBot="1" x14ac:dyDescent="0.3">
      <c r="B77" s="76" t="s">
        <v>169</v>
      </c>
      <c r="C77" s="76" t="s">
        <v>169</v>
      </c>
      <c r="D77" s="76" t="s">
        <v>169</v>
      </c>
      <c r="E77" s="76" t="s">
        <v>170</v>
      </c>
    </row>
    <row r="78" spans="2:5" ht="15.75" thickTop="1" x14ac:dyDescent="0.25">
      <c r="B78" s="78">
        <v>0.01</v>
      </c>
      <c r="C78" s="79">
        <v>3730.2</v>
      </c>
      <c r="D78" s="78">
        <v>0</v>
      </c>
      <c r="E78" s="78">
        <v>1.92</v>
      </c>
    </row>
    <row r="79" spans="2:5" x14ac:dyDescent="0.25">
      <c r="B79" s="79">
        <v>3730.21</v>
      </c>
      <c r="C79" s="79">
        <v>31660.25</v>
      </c>
      <c r="D79" s="78">
        <v>71.599999999999994</v>
      </c>
      <c r="E79" s="78">
        <v>6.4</v>
      </c>
    </row>
    <row r="80" spans="2:5" x14ac:dyDescent="0.25">
      <c r="B80" s="79">
        <v>31660.26</v>
      </c>
      <c r="C80" s="79">
        <v>55640.05</v>
      </c>
      <c r="D80" s="79">
        <v>1859.15</v>
      </c>
      <c r="E80" s="78">
        <v>10.88</v>
      </c>
    </row>
    <row r="81" spans="2:5" x14ac:dyDescent="0.25">
      <c r="B81" s="79">
        <v>55640.06</v>
      </c>
      <c r="C81" s="79">
        <v>64679.1</v>
      </c>
      <c r="D81" s="79">
        <v>4468.1499999999996</v>
      </c>
      <c r="E81" s="78">
        <v>16</v>
      </c>
    </row>
    <row r="82" spans="2:5" x14ac:dyDescent="0.25">
      <c r="B82" s="79">
        <v>64679.11</v>
      </c>
      <c r="C82" s="79">
        <v>77438.55</v>
      </c>
      <c r="D82" s="79">
        <v>5914.4</v>
      </c>
      <c r="E82" s="78">
        <v>17.920000000000002</v>
      </c>
    </row>
    <row r="83" spans="2:5" x14ac:dyDescent="0.25">
      <c r="B83" s="79">
        <v>77438.559999999998</v>
      </c>
      <c r="C83" s="79">
        <v>156182.45000000001</v>
      </c>
      <c r="D83" s="79">
        <v>8200.9</v>
      </c>
      <c r="E83" s="78">
        <v>21.36</v>
      </c>
    </row>
    <row r="84" spans="2:5" x14ac:dyDescent="0.25">
      <c r="B84" s="79">
        <v>156182.46</v>
      </c>
      <c r="C84" s="79">
        <v>246165</v>
      </c>
      <c r="D84" s="79">
        <v>25020.6</v>
      </c>
      <c r="E84" s="78">
        <v>23.52</v>
      </c>
    </row>
    <row r="85" spans="2:5" x14ac:dyDescent="0.25">
      <c r="B85" s="79">
        <v>246165.01</v>
      </c>
      <c r="C85" s="79">
        <v>469969.5</v>
      </c>
      <c r="D85" s="79">
        <v>46184.45</v>
      </c>
      <c r="E85" s="78">
        <v>30</v>
      </c>
    </row>
    <row r="86" spans="2:5" x14ac:dyDescent="0.25">
      <c r="B86" s="79">
        <v>469969.51</v>
      </c>
      <c r="C86" s="79">
        <v>626626</v>
      </c>
      <c r="D86" s="79">
        <v>113325.85</v>
      </c>
      <c r="E86" s="78">
        <v>32</v>
      </c>
    </row>
    <row r="87" spans="2:5" x14ac:dyDescent="0.25">
      <c r="B87" s="79">
        <v>626626.01</v>
      </c>
      <c r="C87" s="79">
        <v>1879878.05</v>
      </c>
      <c r="D87" s="79">
        <v>163455.9</v>
      </c>
      <c r="E87" s="78">
        <v>34</v>
      </c>
    </row>
    <row r="88" spans="2:5" ht="15.75" thickBot="1" x14ac:dyDescent="0.3">
      <c r="B88" s="80">
        <v>1879878.06</v>
      </c>
      <c r="C88" s="76" t="s">
        <v>171</v>
      </c>
      <c r="D88" s="80">
        <v>589561.59999999998</v>
      </c>
      <c r="E88" s="76">
        <v>35</v>
      </c>
    </row>
    <row r="89" spans="2:5" ht="15.75" thickTop="1" x14ac:dyDescent="0.25">
      <c r="B89" s="79"/>
      <c r="C89" s="78"/>
      <c r="D89" s="79"/>
      <c r="E89" s="78"/>
    </row>
    <row r="90" spans="2:5" ht="52.5" customHeight="1" thickBot="1" x14ac:dyDescent="0.3">
      <c r="B90" s="197" t="s">
        <v>384</v>
      </c>
      <c r="C90" s="197"/>
      <c r="D90" s="197"/>
      <c r="E90" s="197"/>
    </row>
    <row r="91" spans="2:5" ht="84.75" thickTop="1" x14ac:dyDescent="0.25">
      <c r="B91" s="77" t="s">
        <v>165</v>
      </c>
      <c r="C91" s="77" t="s">
        <v>166</v>
      </c>
      <c r="D91" s="77" t="s">
        <v>167</v>
      </c>
      <c r="E91" s="77" t="s">
        <v>168</v>
      </c>
    </row>
    <row r="92" spans="2:5" ht="15.75" thickBot="1" x14ac:dyDescent="0.3">
      <c r="B92" s="76" t="s">
        <v>169</v>
      </c>
      <c r="C92" s="76" t="s">
        <v>169</v>
      </c>
      <c r="D92" s="76" t="s">
        <v>169</v>
      </c>
      <c r="E92" s="76" t="s">
        <v>170</v>
      </c>
    </row>
    <row r="93" spans="2:5" ht="15.75" thickTop="1" x14ac:dyDescent="0.25">
      <c r="B93" s="78">
        <v>0.01</v>
      </c>
      <c r="C93" s="79">
        <v>4476.24</v>
      </c>
      <c r="D93" s="78">
        <v>0</v>
      </c>
      <c r="E93" s="78">
        <v>1.92</v>
      </c>
    </row>
    <row r="94" spans="2:5" x14ac:dyDescent="0.25">
      <c r="B94" s="79">
        <v>4476.25</v>
      </c>
      <c r="C94" s="79">
        <v>37992.300000000003</v>
      </c>
      <c r="D94" s="78">
        <v>85.92</v>
      </c>
      <c r="E94" s="78">
        <v>6.4</v>
      </c>
    </row>
    <row r="95" spans="2:5" x14ac:dyDescent="0.25">
      <c r="B95" s="79">
        <v>37992.31</v>
      </c>
      <c r="C95" s="79">
        <v>66768.06</v>
      </c>
      <c r="D95" s="79">
        <v>2230.98</v>
      </c>
      <c r="E95" s="78">
        <v>10.88</v>
      </c>
    </row>
    <row r="96" spans="2:5" x14ac:dyDescent="0.25">
      <c r="B96" s="79">
        <v>66768.070000000007</v>
      </c>
      <c r="C96" s="79">
        <v>77614.92</v>
      </c>
      <c r="D96" s="79">
        <v>5361.78</v>
      </c>
      <c r="E96" s="78">
        <v>16</v>
      </c>
    </row>
    <row r="97" spans="2:5" x14ac:dyDescent="0.25">
      <c r="B97" s="79">
        <v>77614.929999999993</v>
      </c>
      <c r="C97" s="79">
        <v>92926.26</v>
      </c>
      <c r="D97" s="79">
        <v>7097.28</v>
      </c>
      <c r="E97" s="78">
        <v>17.920000000000002</v>
      </c>
    </row>
    <row r="98" spans="2:5" x14ac:dyDescent="0.25">
      <c r="B98" s="79">
        <v>92926.27</v>
      </c>
      <c r="C98" s="79">
        <v>187418.94</v>
      </c>
      <c r="D98" s="79">
        <v>9841.08</v>
      </c>
      <c r="E98" s="78">
        <v>21.36</v>
      </c>
    </row>
    <row r="99" spans="2:5" x14ac:dyDescent="0.25">
      <c r="B99" s="79">
        <v>187418.95</v>
      </c>
      <c r="C99" s="79">
        <v>295398</v>
      </c>
      <c r="D99" s="79">
        <v>30024.720000000001</v>
      </c>
      <c r="E99" s="78">
        <v>23.52</v>
      </c>
    </row>
    <row r="100" spans="2:5" x14ac:dyDescent="0.25">
      <c r="B100" s="79">
        <v>295398.01</v>
      </c>
      <c r="C100" s="79">
        <v>563963.4</v>
      </c>
      <c r="D100" s="79">
        <v>55421.34</v>
      </c>
      <c r="E100" s="78">
        <v>30</v>
      </c>
    </row>
    <row r="101" spans="2:5" x14ac:dyDescent="0.25">
      <c r="B101" s="79">
        <v>563963.41</v>
      </c>
      <c r="C101" s="79">
        <v>751951.2</v>
      </c>
      <c r="D101" s="79">
        <v>135991.01999999999</v>
      </c>
      <c r="E101" s="78">
        <v>32</v>
      </c>
    </row>
    <row r="102" spans="2:5" x14ac:dyDescent="0.25">
      <c r="B102" s="79">
        <v>751951.21</v>
      </c>
      <c r="C102" s="79">
        <v>2255853.66</v>
      </c>
      <c r="D102" s="79">
        <v>196147.08</v>
      </c>
      <c r="E102" s="78">
        <v>34</v>
      </c>
    </row>
    <row r="103" spans="2:5" ht="15.75" thickBot="1" x14ac:dyDescent="0.3">
      <c r="B103" s="80">
        <v>2255853.67</v>
      </c>
      <c r="C103" s="76" t="s">
        <v>171</v>
      </c>
      <c r="D103" s="80">
        <v>707473.92000000004</v>
      </c>
      <c r="E103" s="76">
        <v>35</v>
      </c>
    </row>
    <row r="104" spans="2:5" ht="15.75" thickTop="1" x14ac:dyDescent="0.25">
      <c r="B104" s="86"/>
    </row>
    <row r="105" spans="2:5" ht="50.25" customHeight="1" thickBot="1" x14ac:dyDescent="0.3">
      <c r="B105" s="197" t="s">
        <v>385</v>
      </c>
      <c r="C105" s="197"/>
      <c r="D105" s="197"/>
      <c r="E105" s="197"/>
    </row>
    <row r="106" spans="2:5" ht="84.75" thickTop="1" x14ac:dyDescent="0.25">
      <c r="B106" s="77" t="s">
        <v>165</v>
      </c>
      <c r="C106" s="77" t="s">
        <v>166</v>
      </c>
      <c r="D106" s="77" t="s">
        <v>167</v>
      </c>
      <c r="E106" s="77" t="s">
        <v>168</v>
      </c>
    </row>
    <row r="107" spans="2:5" ht="15.75" thickBot="1" x14ac:dyDescent="0.3">
      <c r="B107" s="76" t="s">
        <v>169</v>
      </c>
      <c r="C107" s="76" t="s">
        <v>169</v>
      </c>
      <c r="D107" s="76" t="s">
        <v>169</v>
      </c>
      <c r="E107" s="76" t="s">
        <v>170</v>
      </c>
    </row>
    <row r="108" spans="2:5" ht="15.75" thickTop="1" x14ac:dyDescent="0.25">
      <c r="B108" s="78">
        <v>0.01</v>
      </c>
      <c r="C108" s="79">
        <v>5222.28</v>
      </c>
      <c r="D108" s="78">
        <v>0</v>
      </c>
      <c r="E108" s="78">
        <v>1.92</v>
      </c>
    </row>
    <row r="109" spans="2:5" x14ac:dyDescent="0.25">
      <c r="B109" s="79">
        <v>5222.29</v>
      </c>
      <c r="C109" s="79">
        <v>44324.35</v>
      </c>
      <c r="D109" s="78">
        <v>100.24</v>
      </c>
      <c r="E109" s="78">
        <v>6.4</v>
      </c>
    </row>
    <row r="110" spans="2:5" x14ac:dyDescent="0.25">
      <c r="B110" s="79">
        <v>44324.36</v>
      </c>
      <c r="C110" s="79">
        <v>77896.070000000007</v>
      </c>
      <c r="D110" s="79">
        <v>2602.81</v>
      </c>
      <c r="E110" s="78">
        <v>10.88</v>
      </c>
    </row>
    <row r="111" spans="2:5" x14ac:dyDescent="0.25">
      <c r="B111" s="79">
        <v>77896.08</v>
      </c>
      <c r="C111" s="79">
        <v>90550.74</v>
      </c>
      <c r="D111" s="79">
        <v>6255.41</v>
      </c>
      <c r="E111" s="78">
        <v>16</v>
      </c>
    </row>
    <row r="112" spans="2:5" x14ac:dyDescent="0.25">
      <c r="B112" s="79">
        <v>90550.75</v>
      </c>
      <c r="C112" s="79">
        <v>108413.97</v>
      </c>
      <c r="D112" s="79">
        <v>8280.16</v>
      </c>
      <c r="E112" s="78">
        <v>17.920000000000002</v>
      </c>
    </row>
    <row r="113" spans="2:5" x14ac:dyDescent="0.25">
      <c r="B113" s="79">
        <v>108413.98</v>
      </c>
      <c r="C113" s="79">
        <v>218655.43</v>
      </c>
      <c r="D113" s="79">
        <v>11481.26</v>
      </c>
      <c r="E113" s="78">
        <v>21.36</v>
      </c>
    </row>
    <row r="114" spans="2:5" x14ac:dyDescent="0.25">
      <c r="B114" s="79">
        <v>218655.44</v>
      </c>
      <c r="C114" s="79">
        <v>344631</v>
      </c>
      <c r="D114" s="79">
        <v>35028.839999999997</v>
      </c>
      <c r="E114" s="78">
        <v>23.52</v>
      </c>
    </row>
    <row r="115" spans="2:5" x14ac:dyDescent="0.25">
      <c r="B115" s="79">
        <v>344631.01</v>
      </c>
      <c r="C115" s="79">
        <v>657957.30000000005</v>
      </c>
      <c r="D115" s="79">
        <v>64658.23</v>
      </c>
      <c r="E115" s="78">
        <v>30</v>
      </c>
    </row>
    <row r="116" spans="2:5" x14ac:dyDescent="0.25">
      <c r="B116" s="79">
        <v>657957.31000000006</v>
      </c>
      <c r="C116" s="79">
        <v>877276.4</v>
      </c>
      <c r="D116" s="79">
        <v>158656.19</v>
      </c>
      <c r="E116" s="78">
        <v>32</v>
      </c>
    </row>
    <row r="117" spans="2:5" x14ac:dyDescent="0.25">
      <c r="B117" s="79">
        <v>877276.41</v>
      </c>
      <c r="C117" s="79">
        <v>2631829.27</v>
      </c>
      <c r="D117" s="79">
        <v>228838.26</v>
      </c>
      <c r="E117" s="78">
        <v>34</v>
      </c>
    </row>
    <row r="118" spans="2:5" ht="15.75" thickBot="1" x14ac:dyDescent="0.3">
      <c r="B118" s="80">
        <v>2631829.2799999998</v>
      </c>
      <c r="C118" s="76" t="s">
        <v>171</v>
      </c>
      <c r="D118" s="80">
        <v>825386.24</v>
      </c>
      <c r="E118" s="76">
        <v>35</v>
      </c>
    </row>
    <row r="119" spans="2:5" ht="15.75" thickTop="1" x14ac:dyDescent="0.25">
      <c r="B119" s="79"/>
      <c r="C119" s="78"/>
      <c r="D119" s="79"/>
      <c r="E119" s="78"/>
    </row>
    <row r="120" spans="2:5" ht="66.75" customHeight="1" thickBot="1" x14ac:dyDescent="0.3">
      <c r="B120" s="197" t="s">
        <v>386</v>
      </c>
      <c r="C120" s="197"/>
      <c r="D120" s="197"/>
      <c r="E120" s="197"/>
    </row>
    <row r="121" spans="2:5" ht="84.75" thickTop="1" x14ac:dyDescent="0.25">
      <c r="B121" s="77" t="s">
        <v>165</v>
      </c>
      <c r="C121" s="77" t="s">
        <v>166</v>
      </c>
      <c r="D121" s="77" t="s">
        <v>167</v>
      </c>
      <c r="E121" s="77" t="s">
        <v>168</v>
      </c>
    </row>
    <row r="122" spans="2:5" ht="15.75" thickBot="1" x14ac:dyDescent="0.3">
      <c r="B122" s="76" t="s">
        <v>169</v>
      </c>
      <c r="C122" s="76" t="s">
        <v>169</v>
      </c>
      <c r="D122" s="76" t="s">
        <v>169</v>
      </c>
      <c r="E122" s="76" t="s">
        <v>170</v>
      </c>
    </row>
    <row r="123" spans="2:5" ht="15.75" thickTop="1" x14ac:dyDescent="0.25">
      <c r="B123" s="78">
        <v>0.01</v>
      </c>
      <c r="C123" s="79">
        <v>5968.32</v>
      </c>
      <c r="D123" s="78">
        <v>0</v>
      </c>
      <c r="E123" s="78">
        <v>1.92</v>
      </c>
    </row>
    <row r="124" spans="2:5" x14ac:dyDescent="0.25">
      <c r="B124" s="79">
        <v>5968.33</v>
      </c>
      <c r="C124" s="79">
        <v>50656.4</v>
      </c>
      <c r="D124" s="78">
        <v>114.56</v>
      </c>
      <c r="E124" s="78">
        <v>6.4</v>
      </c>
    </row>
    <row r="125" spans="2:5" x14ac:dyDescent="0.25">
      <c r="B125" s="79">
        <v>50656.41</v>
      </c>
      <c r="C125" s="79">
        <v>89024.08</v>
      </c>
      <c r="D125" s="79">
        <v>2974.64</v>
      </c>
      <c r="E125" s="78">
        <v>10.88</v>
      </c>
    </row>
    <row r="126" spans="2:5" x14ac:dyDescent="0.25">
      <c r="B126" s="79">
        <v>89024.09</v>
      </c>
      <c r="C126" s="79">
        <v>103486.56</v>
      </c>
      <c r="D126" s="79">
        <v>7149.04</v>
      </c>
      <c r="E126" s="78">
        <v>16</v>
      </c>
    </row>
    <row r="127" spans="2:5" x14ac:dyDescent="0.25">
      <c r="B127" s="79">
        <v>103486.57</v>
      </c>
      <c r="C127" s="79">
        <v>123901.68</v>
      </c>
      <c r="D127" s="79">
        <v>9463.0400000000009</v>
      </c>
      <c r="E127" s="78">
        <v>17.920000000000002</v>
      </c>
    </row>
    <row r="128" spans="2:5" x14ac:dyDescent="0.25">
      <c r="B128" s="79">
        <v>123901.69</v>
      </c>
      <c r="C128" s="79">
        <v>249891.92</v>
      </c>
      <c r="D128" s="79">
        <v>13121.44</v>
      </c>
      <c r="E128" s="78">
        <v>21.36</v>
      </c>
    </row>
    <row r="129" spans="2:5" x14ac:dyDescent="0.25">
      <c r="B129" s="79">
        <v>249891.93</v>
      </c>
      <c r="C129" s="79">
        <v>393864</v>
      </c>
      <c r="D129" s="79">
        <v>40032.959999999999</v>
      </c>
      <c r="E129" s="78">
        <v>23.52</v>
      </c>
    </row>
    <row r="130" spans="2:5" x14ac:dyDescent="0.25">
      <c r="B130" s="79">
        <v>393864.01</v>
      </c>
      <c r="C130" s="79">
        <v>751951.2</v>
      </c>
      <c r="D130" s="79">
        <v>73895.12</v>
      </c>
      <c r="E130" s="78">
        <v>30</v>
      </c>
    </row>
    <row r="131" spans="2:5" x14ac:dyDescent="0.25">
      <c r="B131" s="79">
        <v>751951.21</v>
      </c>
      <c r="C131" s="79">
        <v>1002601.6</v>
      </c>
      <c r="D131" s="79">
        <v>181321.36</v>
      </c>
      <c r="E131" s="78">
        <v>32</v>
      </c>
    </row>
    <row r="132" spans="2:5" x14ac:dyDescent="0.25">
      <c r="B132" s="79">
        <v>1002601.61</v>
      </c>
      <c r="C132" s="79">
        <v>3007804.88</v>
      </c>
      <c r="D132" s="79">
        <v>261529.44</v>
      </c>
      <c r="E132" s="78">
        <v>34</v>
      </c>
    </row>
    <row r="133" spans="2:5" ht="15.75" thickBot="1" x14ac:dyDescent="0.3">
      <c r="B133" s="80">
        <v>3007804.89</v>
      </c>
      <c r="C133" s="76" t="s">
        <v>171</v>
      </c>
      <c r="D133" s="80">
        <v>943298.56000000006</v>
      </c>
      <c r="E133" s="76">
        <v>35</v>
      </c>
    </row>
    <row r="134" spans="2:5" ht="15.75" thickTop="1" x14ac:dyDescent="0.25">
      <c r="B134" s="86"/>
    </row>
    <row r="135" spans="2:5" ht="55.5" customHeight="1" thickBot="1" x14ac:dyDescent="0.3">
      <c r="B135" s="197" t="s">
        <v>387</v>
      </c>
      <c r="C135" s="197"/>
      <c r="D135" s="197"/>
      <c r="E135" s="197"/>
    </row>
    <row r="136" spans="2:5" ht="84.75" thickTop="1" x14ac:dyDescent="0.25">
      <c r="B136" s="77" t="s">
        <v>165</v>
      </c>
      <c r="C136" s="77" t="s">
        <v>166</v>
      </c>
      <c r="D136" s="77" t="s">
        <v>167</v>
      </c>
      <c r="E136" s="77" t="s">
        <v>168</v>
      </c>
    </row>
    <row r="137" spans="2:5" ht="15.75" thickBot="1" x14ac:dyDescent="0.3">
      <c r="B137" s="76" t="s">
        <v>169</v>
      </c>
      <c r="C137" s="76" t="s">
        <v>169</v>
      </c>
      <c r="D137" s="76" t="s">
        <v>169</v>
      </c>
      <c r="E137" s="76" t="s">
        <v>170</v>
      </c>
    </row>
    <row r="138" spans="2:5" ht="15.75" thickTop="1" x14ac:dyDescent="0.25">
      <c r="B138" s="78">
        <v>0.01</v>
      </c>
      <c r="C138" s="79">
        <v>6714.36</v>
      </c>
      <c r="D138" s="78">
        <v>0</v>
      </c>
      <c r="E138" s="78">
        <v>1.92</v>
      </c>
    </row>
    <row r="139" spans="2:5" x14ac:dyDescent="0.25">
      <c r="B139" s="79">
        <v>6714.37</v>
      </c>
      <c r="C139" s="79">
        <v>56988.45</v>
      </c>
      <c r="D139" s="78">
        <v>128.88</v>
      </c>
      <c r="E139" s="78">
        <v>6.4</v>
      </c>
    </row>
    <row r="140" spans="2:5" x14ac:dyDescent="0.25">
      <c r="B140" s="79">
        <v>56988.46</v>
      </c>
      <c r="C140" s="79">
        <v>100152.09</v>
      </c>
      <c r="D140" s="79">
        <v>3346.47</v>
      </c>
      <c r="E140" s="78">
        <v>10.88</v>
      </c>
    </row>
    <row r="141" spans="2:5" x14ac:dyDescent="0.25">
      <c r="B141" s="79">
        <v>100152.1</v>
      </c>
      <c r="C141" s="79">
        <v>116422.38</v>
      </c>
      <c r="D141" s="79">
        <v>8042.67</v>
      </c>
      <c r="E141" s="78">
        <v>16</v>
      </c>
    </row>
    <row r="142" spans="2:5" x14ac:dyDescent="0.25">
      <c r="B142" s="79">
        <v>116422.39</v>
      </c>
      <c r="C142" s="79">
        <v>139389.39000000001</v>
      </c>
      <c r="D142" s="79">
        <v>10645.92</v>
      </c>
      <c r="E142" s="78">
        <v>17.920000000000002</v>
      </c>
    </row>
    <row r="143" spans="2:5" x14ac:dyDescent="0.25">
      <c r="B143" s="79">
        <v>139389.4</v>
      </c>
      <c r="C143" s="79">
        <v>281128.40999999997</v>
      </c>
      <c r="D143" s="79">
        <v>14761.62</v>
      </c>
      <c r="E143" s="78">
        <v>21.36</v>
      </c>
    </row>
    <row r="144" spans="2:5" x14ac:dyDescent="0.25">
      <c r="B144" s="79">
        <v>281128.42</v>
      </c>
      <c r="C144" s="79">
        <v>443097</v>
      </c>
      <c r="D144" s="79">
        <v>45037.08</v>
      </c>
      <c r="E144" s="78">
        <v>23.52</v>
      </c>
    </row>
    <row r="145" spans="2:5" x14ac:dyDescent="0.25">
      <c r="B145" s="79">
        <v>443097.01</v>
      </c>
      <c r="C145" s="79">
        <v>845945.1</v>
      </c>
      <c r="D145" s="79">
        <v>83132.009999999995</v>
      </c>
      <c r="E145" s="78">
        <v>30</v>
      </c>
    </row>
    <row r="146" spans="2:5" x14ac:dyDescent="0.25">
      <c r="B146" s="79">
        <v>845945.11</v>
      </c>
      <c r="C146" s="79">
        <v>1127926.8</v>
      </c>
      <c r="D146" s="79">
        <v>203986.53</v>
      </c>
      <c r="E146" s="78">
        <v>32</v>
      </c>
    </row>
    <row r="147" spans="2:5" x14ac:dyDescent="0.25">
      <c r="B147" s="79">
        <v>1127926.81</v>
      </c>
      <c r="C147" s="79">
        <v>3383780.49</v>
      </c>
      <c r="D147" s="79">
        <v>294220.62</v>
      </c>
      <c r="E147" s="78">
        <v>34</v>
      </c>
    </row>
    <row r="148" spans="2:5" ht="15.75" thickBot="1" x14ac:dyDescent="0.3">
      <c r="B148" s="80">
        <v>3383780.5</v>
      </c>
      <c r="C148" s="76" t="s">
        <v>171</v>
      </c>
      <c r="D148" s="80">
        <v>1061210.8799999999</v>
      </c>
      <c r="E148" s="76">
        <v>35</v>
      </c>
    </row>
    <row r="149" spans="2:5" ht="15.75" thickTop="1" x14ac:dyDescent="0.25">
      <c r="B149" s="79"/>
      <c r="C149" s="78"/>
      <c r="D149" s="79"/>
      <c r="E149" s="78"/>
    </row>
    <row r="150" spans="2:5" ht="60.75" customHeight="1" thickBot="1" x14ac:dyDescent="0.3">
      <c r="B150" s="197" t="s">
        <v>388</v>
      </c>
      <c r="C150" s="197"/>
      <c r="D150" s="197"/>
      <c r="E150" s="197"/>
    </row>
    <row r="151" spans="2:5" ht="84.75" thickTop="1" x14ac:dyDescent="0.25">
      <c r="B151" s="77" t="s">
        <v>165</v>
      </c>
      <c r="C151" s="77" t="s">
        <v>166</v>
      </c>
      <c r="D151" s="77" t="s">
        <v>167</v>
      </c>
      <c r="E151" s="77" t="s">
        <v>168</v>
      </c>
    </row>
    <row r="152" spans="2:5" ht="15.75" thickBot="1" x14ac:dyDescent="0.3">
      <c r="B152" s="76" t="s">
        <v>169</v>
      </c>
      <c r="C152" s="76" t="s">
        <v>169</v>
      </c>
      <c r="D152" s="76" t="s">
        <v>169</v>
      </c>
      <c r="E152" s="76" t="s">
        <v>170</v>
      </c>
    </row>
    <row r="153" spans="2:5" ht="15.75" thickTop="1" x14ac:dyDescent="0.25">
      <c r="B153" s="78">
        <v>0.01</v>
      </c>
      <c r="C153" s="79">
        <v>7460.4</v>
      </c>
      <c r="D153" s="78">
        <v>0</v>
      </c>
      <c r="E153" s="78">
        <v>1.92</v>
      </c>
    </row>
    <row r="154" spans="2:5" x14ac:dyDescent="0.25">
      <c r="B154" s="79">
        <v>7460.41</v>
      </c>
      <c r="C154" s="79">
        <v>63320.5</v>
      </c>
      <c r="D154" s="78">
        <v>143.19999999999999</v>
      </c>
      <c r="E154" s="78">
        <v>6.4</v>
      </c>
    </row>
    <row r="155" spans="2:5" x14ac:dyDescent="0.25">
      <c r="B155" s="79">
        <v>63320.51</v>
      </c>
      <c r="C155" s="79">
        <v>111280.1</v>
      </c>
      <c r="D155" s="79">
        <v>3718.3</v>
      </c>
      <c r="E155" s="78">
        <v>10.88</v>
      </c>
    </row>
    <row r="156" spans="2:5" x14ac:dyDescent="0.25">
      <c r="B156" s="79">
        <v>111280.11</v>
      </c>
      <c r="C156" s="79">
        <v>129358.2</v>
      </c>
      <c r="D156" s="79">
        <v>8936.2999999999993</v>
      </c>
      <c r="E156" s="78">
        <v>16</v>
      </c>
    </row>
    <row r="157" spans="2:5" x14ac:dyDescent="0.25">
      <c r="B157" s="79">
        <v>129358.21</v>
      </c>
      <c r="C157" s="79">
        <v>154877.1</v>
      </c>
      <c r="D157" s="79">
        <v>11828.8</v>
      </c>
      <c r="E157" s="78">
        <v>17.920000000000002</v>
      </c>
    </row>
    <row r="158" spans="2:5" x14ac:dyDescent="0.25">
      <c r="B158" s="79">
        <v>154877.10999999999</v>
      </c>
      <c r="C158" s="79">
        <v>312364.90000000002</v>
      </c>
      <c r="D158" s="79">
        <v>16401.8</v>
      </c>
      <c r="E158" s="78">
        <v>21.36</v>
      </c>
    </row>
    <row r="159" spans="2:5" x14ac:dyDescent="0.25">
      <c r="B159" s="79">
        <v>312364.90999999997</v>
      </c>
      <c r="C159" s="79">
        <v>492330</v>
      </c>
      <c r="D159" s="79">
        <v>50041.2</v>
      </c>
      <c r="E159" s="78">
        <v>23.52</v>
      </c>
    </row>
    <row r="160" spans="2:5" x14ac:dyDescent="0.25">
      <c r="B160" s="79">
        <v>492330.01</v>
      </c>
      <c r="C160" s="79">
        <v>939939</v>
      </c>
      <c r="D160" s="79">
        <v>92368.9</v>
      </c>
      <c r="E160" s="78">
        <v>30</v>
      </c>
    </row>
    <row r="161" spans="2:5" x14ac:dyDescent="0.25">
      <c r="B161" s="79">
        <v>939939.01</v>
      </c>
      <c r="C161" s="79">
        <v>1253252</v>
      </c>
      <c r="D161" s="79">
        <v>226651.7</v>
      </c>
      <c r="E161" s="78">
        <v>32</v>
      </c>
    </row>
    <row r="162" spans="2:5" x14ac:dyDescent="0.25">
      <c r="B162" s="79">
        <v>1253252.01</v>
      </c>
      <c r="C162" s="79">
        <v>3759756.1</v>
      </c>
      <c r="D162" s="79">
        <v>326911.8</v>
      </c>
      <c r="E162" s="78">
        <v>34</v>
      </c>
    </row>
    <row r="163" spans="2:5" ht="15.75" thickBot="1" x14ac:dyDescent="0.3">
      <c r="B163" s="80">
        <v>3759756.11</v>
      </c>
      <c r="C163" s="76" t="s">
        <v>171</v>
      </c>
      <c r="D163" s="80">
        <v>1179123.2</v>
      </c>
      <c r="E163" s="76">
        <v>35</v>
      </c>
    </row>
    <row r="164" spans="2:5" ht="15.75" thickTop="1" x14ac:dyDescent="0.25">
      <c r="B164" s="86"/>
    </row>
    <row r="165" spans="2:5" ht="59.25" customHeight="1" thickBot="1" x14ac:dyDescent="0.3">
      <c r="B165" s="197" t="s">
        <v>389</v>
      </c>
      <c r="C165" s="197"/>
      <c r="D165" s="197"/>
      <c r="E165" s="197"/>
    </row>
    <row r="166" spans="2:5" ht="84.75" thickTop="1" x14ac:dyDescent="0.25">
      <c r="B166" s="77" t="s">
        <v>165</v>
      </c>
      <c r="C166" s="77" t="s">
        <v>166</v>
      </c>
      <c r="D166" s="77" t="s">
        <v>167</v>
      </c>
      <c r="E166" s="77" t="s">
        <v>168</v>
      </c>
    </row>
    <row r="167" spans="2:5" ht="15.75" thickBot="1" x14ac:dyDescent="0.3">
      <c r="B167" s="76" t="s">
        <v>169</v>
      </c>
      <c r="C167" s="76" t="s">
        <v>169</v>
      </c>
      <c r="D167" s="76" t="s">
        <v>169</v>
      </c>
      <c r="E167" s="76" t="s">
        <v>170</v>
      </c>
    </row>
    <row r="168" spans="2:5" ht="15.75" thickTop="1" x14ac:dyDescent="0.25">
      <c r="B168" s="78">
        <v>0.01</v>
      </c>
      <c r="C168" s="79">
        <v>8206.44</v>
      </c>
      <c r="D168" s="78">
        <v>0</v>
      </c>
      <c r="E168" s="78">
        <v>1.92</v>
      </c>
    </row>
    <row r="169" spans="2:5" x14ac:dyDescent="0.25">
      <c r="B169" s="79">
        <v>8206.4500000000007</v>
      </c>
      <c r="C169" s="79">
        <v>69652.55</v>
      </c>
      <c r="D169" s="78">
        <v>157.52000000000001</v>
      </c>
      <c r="E169" s="78">
        <v>6.4</v>
      </c>
    </row>
    <row r="170" spans="2:5" x14ac:dyDescent="0.25">
      <c r="B170" s="79">
        <v>69652.56</v>
      </c>
      <c r="C170" s="79">
        <v>122408.11</v>
      </c>
      <c r="D170" s="79">
        <v>4090.13</v>
      </c>
      <c r="E170" s="78">
        <v>10.88</v>
      </c>
    </row>
    <row r="171" spans="2:5" x14ac:dyDescent="0.25">
      <c r="B171" s="79">
        <v>122408.12</v>
      </c>
      <c r="C171" s="79">
        <v>142294.01999999999</v>
      </c>
      <c r="D171" s="79">
        <v>9829.93</v>
      </c>
      <c r="E171" s="78">
        <v>16</v>
      </c>
    </row>
    <row r="172" spans="2:5" x14ac:dyDescent="0.25">
      <c r="B172" s="79">
        <v>142294.03</v>
      </c>
      <c r="C172" s="79">
        <v>170364.81</v>
      </c>
      <c r="D172" s="79">
        <v>13011.68</v>
      </c>
      <c r="E172" s="78">
        <v>17.920000000000002</v>
      </c>
    </row>
    <row r="173" spans="2:5" x14ac:dyDescent="0.25">
      <c r="B173" s="79">
        <v>170364.82</v>
      </c>
      <c r="C173" s="79">
        <v>343601.39</v>
      </c>
      <c r="D173" s="79">
        <v>18041.98</v>
      </c>
      <c r="E173" s="78">
        <v>21.36</v>
      </c>
    </row>
    <row r="174" spans="2:5" x14ac:dyDescent="0.25">
      <c r="B174" s="79">
        <v>343601.4</v>
      </c>
      <c r="C174" s="79">
        <v>541563</v>
      </c>
      <c r="D174" s="79">
        <v>55045.32</v>
      </c>
      <c r="E174" s="78">
        <v>23.52</v>
      </c>
    </row>
    <row r="175" spans="2:5" x14ac:dyDescent="0.25">
      <c r="B175" s="79">
        <v>541563.01</v>
      </c>
      <c r="C175" s="79">
        <v>1033932.9</v>
      </c>
      <c r="D175" s="79">
        <v>101605.79</v>
      </c>
      <c r="E175" s="78">
        <v>30</v>
      </c>
    </row>
    <row r="176" spans="2:5" x14ac:dyDescent="0.25">
      <c r="B176" s="79">
        <v>1033932.91</v>
      </c>
      <c r="C176" s="79">
        <v>1378577.2</v>
      </c>
      <c r="D176" s="79">
        <v>249316.87</v>
      </c>
      <c r="E176" s="78">
        <v>32</v>
      </c>
    </row>
    <row r="177" spans="2:5" x14ac:dyDescent="0.25">
      <c r="B177" s="79">
        <v>1378577.21</v>
      </c>
      <c r="C177" s="79">
        <v>4135731.71</v>
      </c>
      <c r="D177" s="79">
        <v>359602.98</v>
      </c>
      <c r="E177" s="78">
        <v>34</v>
      </c>
    </row>
    <row r="178" spans="2:5" ht="15.75" thickBot="1" x14ac:dyDescent="0.3">
      <c r="B178" s="80">
        <v>4135731.72</v>
      </c>
      <c r="C178" s="76" t="s">
        <v>171</v>
      </c>
      <c r="D178" s="80">
        <v>1297035.52</v>
      </c>
      <c r="E178" s="76">
        <v>35</v>
      </c>
    </row>
    <row r="179" spans="2:5" ht="15.75" thickTop="1" x14ac:dyDescent="0.25">
      <c r="B179" s="79"/>
      <c r="C179" s="78"/>
      <c r="D179" s="79"/>
      <c r="E179" s="78"/>
    </row>
    <row r="180" spans="2:5" ht="59.25" customHeight="1" thickBot="1" x14ac:dyDescent="0.3">
      <c r="B180" s="197" t="s">
        <v>390</v>
      </c>
      <c r="C180" s="197"/>
      <c r="D180" s="197"/>
      <c r="E180" s="197"/>
    </row>
    <row r="181" spans="2:5" ht="84.75" thickTop="1" x14ac:dyDescent="0.25">
      <c r="B181" s="77" t="s">
        <v>165</v>
      </c>
      <c r="C181" s="77" t="s">
        <v>166</v>
      </c>
      <c r="D181" s="77" t="s">
        <v>167</v>
      </c>
      <c r="E181" s="77" t="s">
        <v>168</v>
      </c>
    </row>
    <row r="182" spans="2:5" ht="15.75" thickBot="1" x14ac:dyDescent="0.3">
      <c r="B182" s="76" t="s">
        <v>169</v>
      </c>
      <c r="C182" s="76" t="s">
        <v>169</v>
      </c>
      <c r="D182" s="76" t="s">
        <v>169</v>
      </c>
      <c r="E182" s="76" t="s">
        <v>170</v>
      </c>
    </row>
    <row r="183" spans="2:5" ht="15.75" thickTop="1" x14ac:dyDescent="0.25">
      <c r="B183" s="78">
        <v>0.01</v>
      </c>
      <c r="C183" s="79">
        <v>8952.49</v>
      </c>
      <c r="D183" s="78">
        <v>0</v>
      </c>
      <c r="E183" s="78">
        <v>1.92</v>
      </c>
    </row>
    <row r="184" spans="2:5" x14ac:dyDescent="0.25">
      <c r="B184" s="79">
        <v>8952.5</v>
      </c>
      <c r="C184" s="79">
        <v>75984.55</v>
      </c>
      <c r="D184" s="78">
        <v>171.88</v>
      </c>
      <c r="E184" s="78">
        <v>6.4</v>
      </c>
    </row>
    <row r="185" spans="2:5" x14ac:dyDescent="0.25">
      <c r="B185" s="79">
        <v>75984.56</v>
      </c>
      <c r="C185" s="79">
        <v>133536.07</v>
      </c>
      <c r="D185" s="79">
        <v>4461.9399999999996</v>
      </c>
      <c r="E185" s="78">
        <v>10.88</v>
      </c>
    </row>
    <row r="186" spans="2:5" x14ac:dyDescent="0.25">
      <c r="B186" s="79">
        <v>133536.07999999999</v>
      </c>
      <c r="C186" s="79">
        <v>155229.79999999999</v>
      </c>
      <c r="D186" s="79">
        <v>10723.55</v>
      </c>
      <c r="E186" s="78">
        <v>16</v>
      </c>
    </row>
    <row r="187" spans="2:5" x14ac:dyDescent="0.25">
      <c r="B187" s="79">
        <v>155229.81</v>
      </c>
      <c r="C187" s="79">
        <v>185852.57</v>
      </c>
      <c r="D187" s="79">
        <v>14194.54</v>
      </c>
      <c r="E187" s="78">
        <v>17.920000000000002</v>
      </c>
    </row>
    <row r="188" spans="2:5" x14ac:dyDescent="0.25">
      <c r="B188" s="79">
        <v>185852.58</v>
      </c>
      <c r="C188" s="79">
        <v>374837.88</v>
      </c>
      <c r="D188" s="79">
        <v>19682.13</v>
      </c>
      <c r="E188" s="78">
        <v>21.36</v>
      </c>
    </row>
    <row r="189" spans="2:5" x14ac:dyDescent="0.25">
      <c r="B189" s="79">
        <v>374837.89</v>
      </c>
      <c r="C189" s="79">
        <v>590795.99</v>
      </c>
      <c r="D189" s="79">
        <v>60049.4</v>
      </c>
      <c r="E189" s="78">
        <v>23.52</v>
      </c>
    </row>
    <row r="190" spans="2:5" x14ac:dyDescent="0.25">
      <c r="B190" s="79">
        <v>590796</v>
      </c>
      <c r="C190" s="79">
        <v>1127926.8400000001</v>
      </c>
      <c r="D190" s="79">
        <v>110842.74</v>
      </c>
      <c r="E190" s="78">
        <v>30</v>
      </c>
    </row>
    <row r="191" spans="2:5" x14ac:dyDescent="0.25">
      <c r="B191" s="79">
        <v>1127926.8500000001</v>
      </c>
      <c r="C191" s="79">
        <v>1503902.46</v>
      </c>
      <c r="D191" s="79">
        <v>271981.99</v>
      </c>
      <c r="E191" s="78">
        <v>32</v>
      </c>
    </row>
    <row r="192" spans="2:5" x14ac:dyDescent="0.25">
      <c r="B192" s="79">
        <v>1503902.47</v>
      </c>
      <c r="C192" s="79">
        <v>4511707.37</v>
      </c>
      <c r="D192" s="79">
        <v>392294.17</v>
      </c>
      <c r="E192" s="78">
        <v>34</v>
      </c>
    </row>
    <row r="193" spans="2:5" ht="15.75" thickBot="1" x14ac:dyDescent="0.3">
      <c r="B193" s="80">
        <v>4511707.38</v>
      </c>
      <c r="C193" s="76" t="s">
        <v>171</v>
      </c>
      <c r="D193" s="80">
        <v>1414947.85</v>
      </c>
      <c r="E193" s="76">
        <v>35</v>
      </c>
    </row>
    <row r="194" spans="2:5" ht="15.75" thickTop="1" x14ac:dyDescent="0.25"/>
    <row r="399" spans="3:3" x14ac:dyDescent="0.25">
      <c r="C399" s="87" t="s">
        <v>391</v>
      </c>
    </row>
  </sheetData>
  <mergeCells count="13">
    <mergeCell ref="B180:E180"/>
    <mergeCell ref="B90:E90"/>
    <mergeCell ref="B105:E105"/>
    <mergeCell ref="B120:E120"/>
    <mergeCell ref="B135:E135"/>
    <mergeCell ref="B150:E150"/>
    <mergeCell ref="B165:E165"/>
    <mergeCell ref="B75:E75"/>
    <mergeCell ref="B10:C10"/>
    <mergeCell ref="B15:E15"/>
    <mergeCell ref="B30:E30"/>
    <mergeCell ref="B45:E45"/>
    <mergeCell ref="B60:E60"/>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14</vt:i4>
      </vt:variant>
    </vt:vector>
  </HeadingPairs>
  <TitlesOfParts>
    <vt:vector size="23" baseType="lpstr">
      <vt:lpstr>PORTADA</vt:lpstr>
      <vt:lpstr>MENU</vt:lpstr>
      <vt:lpstr>APEND6</vt:lpstr>
      <vt:lpstr>OTROSP</vt:lpstr>
      <vt:lpstr>PREVISION</vt:lpstr>
      <vt:lpstr>AJUSTE SUELDOS</vt:lpstr>
      <vt:lpstr>RECIBO</vt:lpstr>
      <vt:lpstr>TARIFAS</vt:lpstr>
      <vt:lpstr>GENERALES1</vt:lpstr>
      <vt:lpstr>TDICIEMBRE</vt:lpstr>
      <vt:lpstr>TENERO</vt:lpstr>
      <vt:lpstr>TFEBRERO</vt:lpstr>
      <vt:lpstr>TJULIO</vt:lpstr>
      <vt:lpstr>TJUNIO</vt:lpstr>
      <vt:lpstr>TMARZO</vt:lpstr>
      <vt:lpstr>TMAYO</vt:lpstr>
      <vt:lpstr>TNOVIEMBRE</vt:lpstr>
      <vt:lpstr>TOCTUBRE</vt:lpstr>
      <vt:lpstr>TSEPTIEMBRE</vt:lpstr>
      <vt:lpstr>TVACA</vt:lpstr>
      <vt:lpstr>UMAE</vt:lpstr>
      <vt:lpstr>UMAF</vt:lpstr>
      <vt:lpstr>ZONAS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Alberto Monroy</dc:creator>
  <cp:lastModifiedBy>C MM</cp:lastModifiedBy>
  <dcterms:created xsi:type="dcterms:W3CDTF">2024-12-27T22:15:59Z</dcterms:created>
  <dcterms:modified xsi:type="dcterms:W3CDTF">2025-11-13T17:55:58Z</dcterms:modified>
</cp:coreProperties>
</file>