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Cofide cursos\Ajuste anual salarios\Ajuste Anual Salarios _nov24 y ene 25\"/>
    </mc:Choice>
  </mc:AlternateContent>
  <xr:revisionPtr revIDLastSave="0" documentId="13_ncr:1_{C93FA7BA-F210-4692-A193-FB1F5F525BA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arifa Art 96" sheetId="4" r:id="rId1"/>
    <sheet name="RLISR 174 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4" l="1"/>
  <c r="M9" i="4"/>
  <c r="M7" i="4"/>
  <c r="E9" i="15" l="1"/>
  <c r="O11" i="4" l="1"/>
  <c r="O9" i="4"/>
  <c r="D26" i="15"/>
  <c r="D29" i="15"/>
  <c r="D36" i="15" s="1"/>
  <c r="D27" i="15"/>
  <c r="D13" i="15"/>
  <c r="D8" i="15"/>
  <c r="M6" i="4"/>
  <c r="E35" i="15" l="1"/>
  <c r="N11" i="4" l="1"/>
  <c r="N9" i="4"/>
  <c r="E17" i="15"/>
  <c r="E8" i="15"/>
  <c r="E10" i="15" l="1"/>
  <c r="E13" i="15" l="1"/>
  <c r="E16" i="15" s="1"/>
  <c r="E29" i="15"/>
  <c r="E36" i="15" s="1"/>
  <c r="E37" i="15" s="1"/>
  <c r="O6" i="4" l="1"/>
  <c r="E18" i="15"/>
  <c r="E27" i="15"/>
  <c r="N6" i="4" l="1"/>
  <c r="K11" i="4"/>
  <c r="K9" i="4"/>
  <c r="K6" i="4"/>
  <c r="H41" i="4"/>
  <c r="H39" i="4"/>
  <c r="H36" i="4"/>
  <c r="H11" i="4"/>
  <c r="H9" i="4"/>
  <c r="H37" i="4"/>
  <c r="H7" i="4"/>
  <c r="H26" i="4"/>
  <c r="H24" i="4"/>
  <c r="H22" i="4"/>
  <c r="O7" i="4" l="1"/>
  <c r="O8" i="4" s="1"/>
  <c r="O10" i="4" s="1"/>
  <c r="O12" i="4" s="1"/>
  <c r="E39" i="15" s="1"/>
  <c r="E43" i="15" s="1"/>
  <c r="H38" i="4"/>
  <c r="H40" i="4" s="1"/>
  <c r="H42" i="4" s="1"/>
  <c r="N7" i="4"/>
  <c r="N8" i="4" s="1"/>
  <c r="N10" i="4" s="1"/>
  <c r="N12" i="4" s="1"/>
  <c r="E21" i="15" s="1"/>
  <c r="M8" i="4"/>
  <c r="M10" i="4" s="1"/>
  <c r="M12" i="4" s="1"/>
  <c r="K7" i="4"/>
  <c r="K8" i="4" s="1"/>
  <c r="K10" i="4" s="1"/>
  <c r="K12" i="4" s="1"/>
  <c r="H23" i="4"/>
  <c r="H25" i="4" s="1"/>
  <c r="H27" i="4" s="1"/>
  <c r="E5" i="15" l="1"/>
  <c r="E22" i="15" s="1"/>
  <c r="E31" i="15" s="1"/>
  <c r="H6" i="4" l="1"/>
  <c r="H8" i="4" s="1"/>
  <c r="H10" i="4" s="1"/>
  <c r="H12" i="4" s="1"/>
  <c r="E23" i="15"/>
  <c r="E26" i="15" s="1"/>
  <c r="E28" i="15" s="1"/>
  <c r="E30" i="15" s="1"/>
  <c r="E32" i="15" s="1"/>
  <c r="E42" i="15" s="1"/>
  <c r="E44" i="15" s="1"/>
</calcChain>
</file>

<file path=xl/sharedStrings.xml><?xml version="1.0" encoding="utf-8"?>
<sst xmlns="http://schemas.openxmlformats.org/spreadsheetml/2006/main" count="95" uniqueCount="48">
  <si>
    <t>En adelante</t>
  </si>
  <si>
    <t>-</t>
  </si>
  <si>
    <t>=</t>
  </si>
  <si>
    <t>x</t>
  </si>
  <si>
    <t>+</t>
  </si>
  <si>
    <t>/</t>
  </si>
  <si>
    <t>Aplicación tarifa Art. 96 LISR</t>
  </si>
  <si>
    <t>TARIFA ART 96 LISR</t>
  </si>
  <si>
    <t>Límite Inferior</t>
  </si>
  <si>
    <t>Límite Superior</t>
  </si>
  <si>
    <t>Cuota Fija</t>
  </si>
  <si>
    <t>% a aplicar sobre excedente del límite inferior</t>
  </si>
  <si>
    <t>Base:</t>
  </si>
  <si>
    <t>Limite inferior:</t>
  </si>
  <si>
    <t>Excedente:</t>
  </si>
  <si>
    <t>% aplicable:</t>
  </si>
  <si>
    <t>Impto. Marginal:</t>
  </si>
  <si>
    <t>Cuota Fija:</t>
  </si>
  <si>
    <t>ISR:</t>
  </si>
  <si>
    <t>en adelante</t>
  </si>
  <si>
    <t xml:space="preserve">Tarifa art 96 </t>
  </si>
  <si>
    <t>Datos:</t>
  </si>
  <si>
    <t>Ingreso ordinario del trabajador</t>
  </si>
  <si>
    <t>ISR del Ingreso ordinario del trabajador</t>
  </si>
  <si>
    <t>Base “2”</t>
  </si>
  <si>
    <t>ISR de ingreso ordinario del trabajador</t>
  </si>
  <si>
    <t>Ingreso Ordinario del Trabajador</t>
  </si>
  <si>
    <t>1. Determinación del importe gravado:</t>
  </si>
  <si>
    <t>2. Mensualización del importe gravado:</t>
  </si>
  <si>
    <t>3. Comparación de ISR's:</t>
  </si>
  <si>
    <t>5. Retención sin aplicar Art. 174 RLISR</t>
  </si>
  <si>
    <t>Suma base gravable</t>
  </si>
  <si>
    <t>ISR determinado</t>
  </si>
  <si>
    <t>Suman retenciones del mes</t>
  </si>
  <si>
    <t>ISR correspondiente a la Base “2” (Art. 96 LISR)</t>
  </si>
  <si>
    <t>6. Comparativo</t>
  </si>
  <si>
    <r>
      <t xml:space="preserve">ISR total </t>
    </r>
    <r>
      <rPr>
        <b/>
        <sz val="11"/>
        <color theme="1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procedimiento Art. 174 RLISR</t>
    </r>
  </si>
  <si>
    <r>
      <t xml:space="preserve">ISR total </t>
    </r>
    <r>
      <rPr>
        <b/>
        <sz val="11"/>
        <color theme="1"/>
        <rFont val="Calibri"/>
        <family val="2"/>
        <scheme val="minor"/>
      </rPr>
      <t>sin</t>
    </r>
    <r>
      <rPr>
        <sz val="11"/>
        <color theme="1"/>
        <rFont val="Calibri"/>
        <family val="2"/>
        <scheme val="minor"/>
      </rPr>
      <t xml:space="preserve"> procedimiento Art. 174 RLISR</t>
    </r>
  </si>
  <si>
    <t>Diferencia</t>
  </si>
  <si>
    <t>SI NO SE APLICARA 163 RLISR</t>
  </si>
  <si>
    <t>Aguinaldo</t>
  </si>
  <si>
    <t>Aguinaldo gravado</t>
  </si>
  <si>
    <t>Aguinaldo mensual gravado</t>
  </si>
  <si>
    <t>Diferencia de ISR (ISR de Aguinaldo mensual gravado)</t>
  </si>
  <si>
    <t>4. Retención por Aguinaldo (Art. 174 RLISR):</t>
  </si>
  <si>
    <t>Tasa mensual de Aguinaldo gravado</t>
  </si>
  <si>
    <t>ISR por Aguinaldo gravado (Art. 174 RLISR)</t>
  </si>
  <si>
    <t>Exención:  30 días x UMA diaria (108.57)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</si>
</sst>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6" formatCode="0.0%"/>
    <numFmt numFmtId="167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1" applyFont="1" applyFill="1" applyBorder="1"/>
    <xf numFmtId="44" fontId="0" fillId="0" borderId="0" xfId="1" applyFont="1"/>
    <xf numFmtId="0" fontId="0" fillId="0" borderId="1" xfId="0" applyBorder="1" applyAlignment="1">
      <alignment horizontal="center" wrapText="1"/>
    </xf>
    <xf numFmtId="10" fontId="0" fillId="0" borderId="1" xfId="2" applyNumberFormat="1" applyFont="1" applyBorder="1"/>
    <xf numFmtId="0" fontId="0" fillId="2" borderId="1" xfId="0" applyFill="1" applyBorder="1"/>
    <xf numFmtId="44" fontId="0" fillId="2" borderId="1" xfId="1" applyFont="1" applyFill="1" applyBorder="1"/>
    <xf numFmtId="44" fontId="0" fillId="0" borderId="1" xfId="0" applyNumberFormat="1" applyBorder="1"/>
    <xf numFmtId="10" fontId="0" fillId="0" borderId="1" xfId="0" applyNumberFormat="1" applyBorder="1"/>
    <xf numFmtId="44" fontId="0" fillId="2" borderId="1" xfId="0" applyNumberFormat="1" applyFill="1" applyBorder="1"/>
    <xf numFmtId="10" fontId="0" fillId="2" borderId="1" xfId="2" applyNumberFormat="1" applyFont="1" applyFill="1" applyBorder="1"/>
    <xf numFmtId="44" fontId="3" fillId="0" borderId="0" xfId="1" applyFont="1"/>
    <xf numFmtId="10" fontId="0" fillId="0" borderId="1" xfId="2" applyNumberFormat="1" applyFont="1" applyFill="1" applyBorder="1"/>
    <xf numFmtId="0" fontId="0" fillId="0" borderId="0" xfId="0" applyAlignment="1">
      <alignment wrapText="1"/>
    </xf>
    <xf numFmtId="0" fontId="1" fillId="0" borderId="0" xfId="0" applyFont="1"/>
    <xf numFmtId="44" fontId="0" fillId="5" borderId="1" xfId="1" applyFont="1" applyFill="1" applyBorder="1"/>
    <xf numFmtId="10" fontId="0" fillId="5" borderId="1" xfId="2" applyNumberFormat="1" applyFont="1" applyFill="1" applyBorder="1"/>
    <xf numFmtId="0" fontId="0" fillId="5" borderId="1" xfId="0" applyFill="1" applyBorder="1"/>
    <xf numFmtId="44" fontId="0" fillId="5" borderId="1" xfId="0" applyNumberFormat="1" applyFill="1" applyBorder="1"/>
    <xf numFmtId="10" fontId="0" fillId="3" borderId="1" xfId="2" applyNumberFormat="1" applyFont="1" applyFill="1" applyBorder="1"/>
    <xf numFmtId="0" fontId="0" fillId="3" borderId="1" xfId="0" applyFill="1" applyBorder="1"/>
    <xf numFmtId="44" fontId="0" fillId="3" borderId="1" xfId="0" applyNumberFormat="1" applyFill="1" applyBorder="1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0" fontId="4" fillId="0" borderId="0" xfId="0" applyFont="1"/>
    <xf numFmtId="44" fontId="0" fillId="0" borderId="0" xfId="0" applyNumberFormat="1"/>
    <xf numFmtId="44" fontId="0" fillId="0" borderId="2" xfId="0" applyNumberFormat="1" applyBorder="1"/>
    <xf numFmtId="0" fontId="5" fillId="0" borderId="0" xfId="0" applyFont="1"/>
    <xf numFmtId="166" fontId="0" fillId="0" borderId="0" xfId="2" applyNumberFormat="1" applyFont="1"/>
    <xf numFmtId="0" fontId="0" fillId="0" borderId="0" xfId="0" applyAlignment="1">
      <alignment horizontal="left"/>
    </xf>
    <xf numFmtId="167" fontId="0" fillId="0" borderId="0" xfId="3" applyNumberFormat="1" applyFont="1"/>
    <xf numFmtId="0" fontId="0" fillId="0" borderId="0" xfId="0" quotePrefix="1" applyAlignment="1">
      <alignment horizontal="right"/>
    </xf>
    <xf numFmtId="0" fontId="1" fillId="0" borderId="0" xfId="0" applyFont="1" applyAlignment="1">
      <alignment horizontal="right"/>
    </xf>
    <xf numFmtId="167" fontId="0" fillId="0" borderId="2" xfId="3" applyNumberFormat="1" applyFont="1" applyBorder="1"/>
    <xf numFmtId="44" fontId="0" fillId="0" borderId="3" xfId="0" applyNumberFormat="1" applyBorder="1"/>
    <xf numFmtId="44" fontId="1" fillId="0" borderId="3" xfId="0" applyNumberFormat="1" applyFont="1" applyBorder="1"/>
    <xf numFmtId="44" fontId="0" fillId="4" borderId="1" xfId="1" applyFont="1" applyFill="1" applyBorder="1"/>
    <xf numFmtId="44" fontId="0" fillId="4" borderId="1" xfId="0" applyNumberFormat="1" applyFill="1" applyBorder="1"/>
    <xf numFmtId="10" fontId="0" fillId="4" borderId="1" xfId="2" applyNumberFormat="1" applyFont="1" applyFill="1" applyBorder="1"/>
    <xf numFmtId="17" fontId="1" fillId="0" borderId="1" xfId="0" applyNumberFormat="1" applyFont="1" applyBorder="1" applyAlignment="1">
      <alignment horizontal="center"/>
    </xf>
    <xf numFmtId="17" fontId="1" fillId="0" borderId="1" xfId="0" quotePrefix="1" applyNumberFormat="1" applyFont="1" applyBorder="1" applyAlignment="1">
      <alignment horizontal="center"/>
    </xf>
    <xf numFmtId="17" fontId="1" fillId="5" borderId="1" xfId="0" applyNumberFormat="1" applyFont="1" applyFill="1" applyBorder="1" applyAlignment="1">
      <alignment horizontal="center"/>
    </xf>
    <xf numFmtId="17" fontId="1" fillId="5" borderId="1" xfId="0" quotePrefix="1" applyNumberFormat="1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17" fontId="1" fillId="2" borderId="1" xfId="0" quotePrefix="1" applyNumberFormat="1" applyFon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91440" tIns="45720" rIns="91440" bIns="45720" anchor="t" upright="1"/>
      <a:lstStyle>
        <a:defPPr algn="l" rtl="1">
          <a:defRPr sz="1200" b="0" i="0" strike="noStrike">
            <a:solidFill>
              <a:srgbClr val="000080"/>
            </a:solidFill>
            <a:latin typeface="Tahoma"/>
            <a:cs typeface="Tahoma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O46"/>
  <sheetViews>
    <sheetView showGridLines="0" zoomScale="90" zoomScaleNormal="90" workbookViewId="0">
      <selection activeCell="R6" sqref="R6"/>
    </sheetView>
  </sheetViews>
  <sheetFormatPr baseColWidth="10" defaultRowHeight="14.5" x14ac:dyDescent="0.35"/>
  <cols>
    <col min="2" max="2" width="15.36328125" customWidth="1"/>
    <col min="3" max="3" width="14.08984375" bestFit="1" customWidth="1"/>
    <col min="4" max="4" width="13.36328125" bestFit="1" customWidth="1"/>
    <col min="5" max="5" width="13.6328125" customWidth="1"/>
    <col min="6" max="6" width="2.453125" customWidth="1"/>
    <col min="7" max="7" width="15.90625" hidden="1" customWidth="1"/>
    <col min="8" max="8" width="12.54296875" hidden="1" customWidth="1"/>
    <col min="9" max="9" width="2.54296875" hidden="1" customWidth="1"/>
    <col min="10" max="10" width="17.453125" hidden="1" customWidth="1"/>
    <col min="11" max="11" width="14" hidden="1" customWidth="1"/>
    <col min="12" max="12" width="0" hidden="1" customWidth="1"/>
    <col min="13" max="15" width="12.08984375" bestFit="1" customWidth="1"/>
  </cols>
  <sheetData>
    <row r="2" spans="2:15" x14ac:dyDescent="0.35">
      <c r="B2" t="s">
        <v>7</v>
      </c>
    </row>
    <row r="4" spans="2:15" x14ac:dyDescent="0.35">
      <c r="B4" s="43" t="s">
        <v>20</v>
      </c>
      <c r="C4" s="44"/>
      <c r="D4" s="44"/>
      <c r="E4" s="44"/>
    </row>
    <row r="5" spans="2:15" ht="58" x14ac:dyDescent="0.35">
      <c r="B5" s="6" t="s">
        <v>8</v>
      </c>
      <c r="C5" s="6" t="s">
        <v>9</v>
      </c>
      <c r="D5" s="6" t="s">
        <v>10</v>
      </c>
      <c r="E5" s="6" t="s">
        <v>11</v>
      </c>
    </row>
    <row r="6" spans="2:15" x14ac:dyDescent="0.35">
      <c r="B6" s="2">
        <v>0.01</v>
      </c>
      <c r="C6" s="2">
        <v>746.04</v>
      </c>
      <c r="D6" s="2">
        <v>0</v>
      </c>
      <c r="E6" s="7">
        <v>1.9199999999999998E-2</v>
      </c>
      <c r="G6" s="8" t="s">
        <v>12</v>
      </c>
      <c r="H6" s="9" t="e">
        <f>+#REF!</f>
        <v>#REF!</v>
      </c>
      <c r="J6" s="23" t="s">
        <v>12</v>
      </c>
      <c r="K6" s="3" t="e">
        <f>+#REF!</f>
        <v>#REF!</v>
      </c>
      <c r="M6" s="3">
        <f>+'RLISR 174 '!E4</f>
        <v>20000</v>
      </c>
      <c r="N6" s="40">
        <f>+'RLISR 174 '!E18</f>
        <v>24725.984</v>
      </c>
      <c r="O6" s="9">
        <f>+'RLISR 174 '!E37</f>
        <v>76742.899999999994</v>
      </c>
    </row>
    <row r="7" spans="2:15" x14ac:dyDescent="0.35">
      <c r="B7" s="2">
        <v>746.05</v>
      </c>
      <c r="C7" s="2">
        <v>6332.05</v>
      </c>
      <c r="D7" s="2">
        <v>14.32</v>
      </c>
      <c r="E7" s="7">
        <v>6.4000000000000001E-2</v>
      </c>
      <c r="G7" s="1" t="s">
        <v>13</v>
      </c>
      <c r="H7" s="10">
        <f>B12</f>
        <v>31236.5</v>
      </c>
      <c r="J7" s="1" t="s">
        <v>13</v>
      </c>
      <c r="K7" s="10">
        <f>B11</f>
        <v>15487.72</v>
      </c>
      <c r="M7" s="10">
        <f>+B11</f>
        <v>15487.72</v>
      </c>
      <c r="N7" s="10">
        <f>B11</f>
        <v>15487.72</v>
      </c>
      <c r="O7" s="10">
        <f>+B13</f>
        <v>49233.01</v>
      </c>
    </row>
    <row r="8" spans="2:15" x14ac:dyDescent="0.35">
      <c r="B8" s="2">
        <v>6332.06</v>
      </c>
      <c r="C8" s="2">
        <v>11128.01</v>
      </c>
      <c r="D8" s="2">
        <v>371.83</v>
      </c>
      <c r="E8" s="7">
        <v>0.10879999999999999</v>
      </c>
      <c r="G8" s="1" t="s">
        <v>14</v>
      </c>
      <c r="H8" s="10" t="e">
        <f>H6-H7</f>
        <v>#REF!</v>
      </c>
      <c r="J8" s="1" t="s">
        <v>14</v>
      </c>
      <c r="K8" s="10" t="e">
        <f>K6-K7</f>
        <v>#REF!</v>
      </c>
      <c r="M8" s="10">
        <f>M6-M7</f>
        <v>4512.2800000000007</v>
      </c>
      <c r="N8" s="10">
        <f>N6-N7</f>
        <v>9238.264000000001</v>
      </c>
      <c r="O8" s="10">
        <f>O6-O7</f>
        <v>27509.889999999992</v>
      </c>
    </row>
    <row r="9" spans="2:15" x14ac:dyDescent="0.35">
      <c r="B9" s="2">
        <v>11128.02</v>
      </c>
      <c r="C9" s="2">
        <v>12935.82</v>
      </c>
      <c r="D9" s="2">
        <v>893.63</v>
      </c>
      <c r="E9" s="7">
        <v>0.16</v>
      </c>
      <c r="G9" s="1" t="s">
        <v>15</v>
      </c>
      <c r="H9" s="11">
        <f>E12</f>
        <v>0.23519999999999999</v>
      </c>
      <c r="J9" s="1" t="s">
        <v>15</v>
      </c>
      <c r="K9" s="11">
        <f>+E11</f>
        <v>0.21360000000000001</v>
      </c>
      <c r="M9" s="11">
        <f>+E11</f>
        <v>0.21360000000000001</v>
      </c>
      <c r="N9" s="11">
        <f>+E11</f>
        <v>0.21360000000000001</v>
      </c>
      <c r="O9" s="11">
        <f>+E13</f>
        <v>0.3</v>
      </c>
    </row>
    <row r="10" spans="2:15" x14ac:dyDescent="0.35">
      <c r="B10" s="3">
        <v>12935.83</v>
      </c>
      <c r="C10" s="3">
        <v>15487.71</v>
      </c>
      <c r="D10" s="3">
        <v>1182.8800000000001</v>
      </c>
      <c r="E10" s="22">
        <v>0.1792</v>
      </c>
      <c r="G10" s="1" t="s">
        <v>16</v>
      </c>
      <c r="H10" s="10" t="e">
        <f>H8*H9</f>
        <v>#REF!</v>
      </c>
      <c r="J10" s="1" t="s">
        <v>16</v>
      </c>
      <c r="K10" s="10" t="e">
        <f>K8*K9</f>
        <v>#REF!</v>
      </c>
      <c r="M10" s="10">
        <f>M8*M9</f>
        <v>963.82300800000019</v>
      </c>
      <c r="N10" s="10">
        <f>N8*N9</f>
        <v>1973.2931904000004</v>
      </c>
      <c r="O10" s="10">
        <f>O8*O9</f>
        <v>8252.9669999999969</v>
      </c>
    </row>
    <row r="11" spans="2:15" x14ac:dyDescent="0.35">
      <c r="B11" s="40">
        <v>15487.72</v>
      </c>
      <c r="C11" s="40">
        <v>31236.49</v>
      </c>
      <c r="D11" s="40">
        <v>1640.17</v>
      </c>
      <c r="E11" s="42">
        <v>0.21360000000000001</v>
      </c>
      <c r="G11" s="1" t="s">
        <v>17</v>
      </c>
      <c r="H11" s="10">
        <f>+D12</f>
        <v>5004.12</v>
      </c>
      <c r="J11" s="1" t="s">
        <v>17</v>
      </c>
      <c r="K11" s="10">
        <f>+D11</f>
        <v>1640.17</v>
      </c>
      <c r="M11" s="10">
        <f>+D11</f>
        <v>1640.17</v>
      </c>
      <c r="N11" s="10">
        <f>+D11</f>
        <v>1640.17</v>
      </c>
      <c r="O11" s="10">
        <f>+D13</f>
        <v>9236.89</v>
      </c>
    </row>
    <row r="12" spans="2:15" x14ac:dyDescent="0.35">
      <c r="B12" s="2">
        <v>31236.5</v>
      </c>
      <c r="C12" s="2">
        <v>49233</v>
      </c>
      <c r="D12" s="2">
        <v>5004.12</v>
      </c>
      <c r="E12" s="15">
        <v>0.23519999999999999</v>
      </c>
      <c r="G12" s="8" t="s">
        <v>18</v>
      </c>
      <c r="H12" s="12" t="e">
        <f>+H10+H11</f>
        <v>#REF!</v>
      </c>
      <c r="J12" s="23" t="s">
        <v>18</v>
      </c>
      <c r="K12" s="24" t="e">
        <f>+K10+K11</f>
        <v>#REF!</v>
      </c>
      <c r="M12" s="24">
        <f>+M10+M11</f>
        <v>2603.9930080000004</v>
      </c>
      <c r="N12" s="41">
        <f>+N10+N11</f>
        <v>3613.4631904000007</v>
      </c>
      <c r="O12" s="12">
        <f>+O10+O11</f>
        <v>17489.856999999996</v>
      </c>
    </row>
    <row r="13" spans="2:15" x14ac:dyDescent="0.35">
      <c r="B13" s="9">
        <v>49233.01</v>
      </c>
      <c r="C13" s="9">
        <v>93993.9</v>
      </c>
      <c r="D13" s="9">
        <v>9236.89</v>
      </c>
      <c r="E13" s="13">
        <v>0.3</v>
      </c>
    </row>
    <row r="14" spans="2:15" x14ac:dyDescent="0.35">
      <c r="B14" s="2">
        <v>93993.91</v>
      </c>
      <c r="C14" s="2">
        <v>125325.2</v>
      </c>
      <c r="D14" s="2">
        <v>22665.17</v>
      </c>
      <c r="E14" s="7">
        <v>0.32</v>
      </c>
    </row>
    <row r="15" spans="2:15" x14ac:dyDescent="0.35">
      <c r="B15" s="2">
        <v>125325.21</v>
      </c>
      <c r="C15" s="2">
        <v>375975.61</v>
      </c>
      <c r="D15" s="2">
        <v>32691.18</v>
      </c>
      <c r="E15" s="7">
        <v>0.34</v>
      </c>
    </row>
    <row r="16" spans="2:15" x14ac:dyDescent="0.35">
      <c r="B16" s="2">
        <v>375975.62</v>
      </c>
      <c r="C16" s="2" t="s">
        <v>0</v>
      </c>
      <c r="D16" s="2">
        <v>117912.32000000001</v>
      </c>
      <c r="E16" s="7">
        <v>0.35</v>
      </c>
    </row>
    <row r="19" spans="2:8" x14ac:dyDescent="0.35">
      <c r="B19" s="47" t="s">
        <v>20</v>
      </c>
      <c r="C19" s="48"/>
      <c r="D19" s="48"/>
      <c r="E19" s="48"/>
    </row>
    <row r="20" spans="2:8" ht="58" x14ac:dyDescent="0.35">
      <c r="B20" s="6" t="s">
        <v>8</v>
      </c>
      <c r="C20" s="6" t="s">
        <v>9</v>
      </c>
      <c r="D20" s="6" t="s">
        <v>10</v>
      </c>
      <c r="E20" s="6" t="s">
        <v>11</v>
      </c>
    </row>
    <row r="21" spans="2:8" x14ac:dyDescent="0.35">
      <c r="B21" s="2">
        <v>0.01</v>
      </c>
      <c r="C21" s="2">
        <v>644.58000000000004</v>
      </c>
      <c r="D21" s="2">
        <v>0</v>
      </c>
      <c r="E21" s="7">
        <v>1.9199999999999998E-2</v>
      </c>
      <c r="G21" s="8" t="s">
        <v>12</v>
      </c>
      <c r="H21" s="9">
        <v>20000</v>
      </c>
    </row>
    <row r="22" spans="2:8" x14ac:dyDescent="0.35">
      <c r="B22" s="2">
        <v>644.59</v>
      </c>
      <c r="C22" s="2">
        <v>5470.92</v>
      </c>
      <c r="D22" s="2">
        <v>12.38</v>
      </c>
      <c r="E22" s="7">
        <v>6.4000000000000001E-2</v>
      </c>
      <c r="G22" s="1" t="s">
        <v>13</v>
      </c>
      <c r="H22" s="10">
        <f>B26</f>
        <v>13381.48</v>
      </c>
    </row>
    <row r="23" spans="2:8" x14ac:dyDescent="0.35">
      <c r="B23" s="2">
        <v>5470.93</v>
      </c>
      <c r="C23" s="2">
        <v>9614.66</v>
      </c>
      <c r="D23" s="2">
        <v>321.26</v>
      </c>
      <c r="E23" s="7">
        <v>0.10879999999999999</v>
      </c>
      <c r="G23" s="1" t="s">
        <v>14</v>
      </c>
      <c r="H23" s="10">
        <f>H21-H22</f>
        <v>6618.52</v>
      </c>
    </row>
    <row r="24" spans="2:8" x14ac:dyDescent="0.35">
      <c r="B24" s="2">
        <v>9614.67</v>
      </c>
      <c r="C24" s="2">
        <v>11176.62</v>
      </c>
      <c r="D24" s="2">
        <v>772.1</v>
      </c>
      <c r="E24" s="7">
        <v>0.16</v>
      </c>
      <c r="G24" s="1" t="s">
        <v>15</v>
      </c>
      <c r="H24" s="11">
        <f>E26</f>
        <v>0.21360000000000001</v>
      </c>
    </row>
    <row r="25" spans="2:8" x14ac:dyDescent="0.35">
      <c r="B25" s="2">
        <v>11176.630000000001</v>
      </c>
      <c r="C25" s="2">
        <v>13381.47</v>
      </c>
      <c r="D25" s="2">
        <v>1022.01</v>
      </c>
      <c r="E25" s="7">
        <v>0.1792</v>
      </c>
      <c r="G25" s="1" t="s">
        <v>16</v>
      </c>
      <c r="H25" s="10">
        <f>H23*H24</f>
        <v>1413.7158720000002</v>
      </c>
    </row>
    <row r="26" spans="2:8" x14ac:dyDescent="0.35">
      <c r="B26" s="9">
        <v>13381.48</v>
      </c>
      <c r="C26" s="9">
        <v>26988.5</v>
      </c>
      <c r="D26" s="9">
        <v>1417.12</v>
      </c>
      <c r="E26" s="13">
        <v>0.21360000000000001</v>
      </c>
      <c r="G26" s="1" t="s">
        <v>17</v>
      </c>
      <c r="H26" s="10">
        <f>+D26</f>
        <v>1417.12</v>
      </c>
    </row>
    <row r="27" spans="2:8" x14ac:dyDescent="0.35">
      <c r="B27" s="2">
        <v>26988.51</v>
      </c>
      <c r="C27" s="2">
        <v>42537.58</v>
      </c>
      <c r="D27" s="2">
        <v>4323.58</v>
      </c>
      <c r="E27" s="7">
        <v>0.23519999999999999</v>
      </c>
      <c r="G27" s="8" t="s">
        <v>18</v>
      </c>
      <c r="H27" s="12">
        <f>+H25+H26</f>
        <v>2830.8358720000001</v>
      </c>
    </row>
    <row r="28" spans="2:8" x14ac:dyDescent="0.35">
      <c r="B28" s="4">
        <v>42537.590000000004</v>
      </c>
      <c r="C28" s="4">
        <v>81211.25</v>
      </c>
      <c r="D28" s="4">
        <v>7980.73</v>
      </c>
      <c r="E28" s="15">
        <v>0.3</v>
      </c>
    </row>
    <row r="29" spans="2:8" x14ac:dyDescent="0.35">
      <c r="B29" s="2">
        <v>81211.259999999995</v>
      </c>
      <c r="C29" s="2">
        <v>108281.67</v>
      </c>
      <c r="D29" s="2">
        <v>19582.830000000002</v>
      </c>
      <c r="E29" s="7">
        <v>0.32</v>
      </c>
    </row>
    <row r="30" spans="2:8" x14ac:dyDescent="0.35">
      <c r="B30" s="2">
        <v>108281.68</v>
      </c>
      <c r="C30" s="2">
        <v>324845.01</v>
      </c>
      <c r="D30" s="2">
        <v>28245.360000000001</v>
      </c>
      <c r="E30" s="7">
        <v>0.34</v>
      </c>
    </row>
    <row r="31" spans="2:8" x14ac:dyDescent="0.35">
      <c r="B31" s="2">
        <v>324845.02</v>
      </c>
      <c r="C31" s="2" t="s">
        <v>19</v>
      </c>
      <c r="D31" s="2">
        <v>101876.9</v>
      </c>
      <c r="E31" s="7">
        <v>0.35</v>
      </c>
    </row>
    <row r="32" spans="2:8" x14ac:dyDescent="0.35">
      <c r="B32" s="5"/>
      <c r="C32" s="5"/>
      <c r="D32" s="5"/>
    </row>
    <row r="33" spans="2:8" x14ac:dyDescent="0.35">
      <c r="B33" s="14"/>
      <c r="C33" s="5"/>
      <c r="D33" s="5"/>
    </row>
    <row r="34" spans="2:8" x14ac:dyDescent="0.35">
      <c r="B34" s="45" t="s">
        <v>20</v>
      </c>
      <c r="C34" s="46"/>
      <c r="D34" s="46"/>
      <c r="E34" s="46"/>
      <c r="G34" s="45" t="s">
        <v>39</v>
      </c>
      <c r="H34" s="46"/>
    </row>
    <row r="35" spans="2:8" ht="58" x14ac:dyDescent="0.35">
      <c r="B35" s="6" t="s">
        <v>8</v>
      </c>
      <c r="C35" s="6" t="s">
        <v>9</v>
      </c>
      <c r="D35" s="6" t="s">
        <v>10</v>
      </c>
      <c r="E35" s="6" t="s">
        <v>11</v>
      </c>
    </row>
    <row r="36" spans="2:8" x14ac:dyDescent="0.35">
      <c r="B36" s="2">
        <v>0.01</v>
      </c>
      <c r="C36" s="2">
        <v>644.58000000000004</v>
      </c>
      <c r="D36" s="2">
        <v>0</v>
      </c>
      <c r="E36" s="7">
        <v>1.9199999999999998E-2</v>
      </c>
      <c r="G36" s="20" t="s">
        <v>12</v>
      </c>
      <c r="H36" s="18" t="e">
        <f>+#REF!+#REF!</f>
        <v>#REF!</v>
      </c>
    </row>
    <row r="37" spans="2:8" x14ac:dyDescent="0.35">
      <c r="B37" s="2">
        <v>644.59</v>
      </c>
      <c r="C37" s="2">
        <v>5470.92</v>
      </c>
      <c r="D37" s="2">
        <v>12.38</v>
      </c>
      <c r="E37" s="7">
        <v>6.4000000000000001E-2</v>
      </c>
      <c r="G37" s="1" t="s">
        <v>13</v>
      </c>
      <c r="H37" s="10">
        <f>+B43</f>
        <v>42537.590000000004</v>
      </c>
    </row>
    <row r="38" spans="2:8" x14ac:dyDescent="0.35">
      <c r="B38" s="2">
        <v>5470.93</v>
      </c>
      <c r="C38" s="2">
        <v>9614.66</v>
      </c>
      <c r="D38" s="2">
        <v>321.26</v>
      </c>
      <c r="E38" s="7">
        <v>0.10879999999999999</v>
      </c>
      <c r="G38" s="1" t="s">
        <v>14</v>
      </c>
      <c r="H38" s="10" t="e">
        <f>H36-H37</f>
        <v>#REF!</v>
      </c>
    </row>
    <row r="39" spans="2:8" x14ac:dyDescent="0.35">
      <c r="B39" s="2">
        <v>9614.67</v>
      </c>
      <c r="C39" s="2">
        <v>11176.62</v>
      </c>
      <c r="D39" s="2">
        <v>772.1</v>
      </c>
      <c r="E39" s="7">
        <v>0.16</v>
      </c>
      <c r="G39" s="1" t="s">
        <v>15</v>
      </c>
      <c r="H39" s="11">
        <f>+E43</f>
        <v>0.3</v>
      </c>
    </row>
    <row r="40" spans="2:8" x14ac:dyDescent="0.35">
      <c r="B40" s="2">
        <v>11176.630000000001</v>
      </c>
      <c r="C40" s="2">
        <v>13381.47</v>
      </c>
      <c r="D40" s="2">
        <v>1022.01</v>
      </c>
      <c r="E40" s="7">
        <v>0.1792</v>
      </c>
      <c r="G40" s="1" t="s">
        <v>16</v>
      </c>
      <c r="H40" s="10" t="e">
        <f>H38*H39</f>
        <v>#REF!</v>
      </c>
    </row>
    <row r="41" spans="2:8" x14ac:dyDescent="0.35">
      <c r="B41" s="4">
        <v>13381.48</v>
      </c>
      <c r="C41" s="4">
        <v>26988.5</v>
      </c>
      <c r="D41" s="4">
        <v>1417.12</v>
      </c>
      <c r="E41" s="15">
        <v>0.21360000000000001</v>
      </c>
      <c r="G41" s="1" t="s">
        <v>17</v>
      </c>
      <c r="H41" s="10">
        <f>+D43</f>
        <v>7980.73</v>
      </c>
    </row>
    <row r="42" spans="2:8" x14ac:dyDescent="0.35">
      <c r="B42" s="2">
        <v>26988.51</v>
      </c>
      <c r="C42" s="2">
        <v>42537.58</v>
      </c>
      <c r="D42" s="2">
        <v>4323.58</v>
      </c>
      <c r="E42" s="7">
        <v>0.23519999999999999</v>
      </c>
      <c r="G42" s="20" t="s">
        <v>18</v>
      </c>
      <c r="H42" s="21" t="e">
        <f>+H40+H41</f>
        <v>#REF!</v>
      </c>
    </row>
    <row r="43" spans="2:8" x14ac:dyDescent="0.35">
      <c r="B43" s="18">
        <v>42537.590000000004</v>
      </c>
      <c r="C43" s="18">
        <v>81211.25</v>
      </c>
      <c r="D43" s="18">
        <v>7980.73</v>
      </c>
      <c r="E43" s="19">
        <v>0.3</v>
      </c>
    </row>
    <row r="44" spans="2:8" x14ac:dyDescent="0.35">
      <c r="B44" s="2">
        <v>81211.259999999995</v>
      </c>
      <c r="C44" s="2">
        <v>108281.67</v>
      </c>
      <c r="D44" s="2">
        <v>19582.830000000002</v>
      </c>
      <c r="E44" s="7">
        <v>0.32</v>
      </c>
    </row>
    <row r="45" spans="2:8" x14ac:dyDescent="0.35">
      <c r="B45" s="2">
        <v>108281.68</v>
      </c>
      <c r="C45" s="2">
        <v>324845.01</v>
      </c>
      <c r="D45" s="2">
        <v>28245.360000000001</v>
      </c>
      <c r="E45" s="7">
        <v>0.34</v>
      </c>
    </row>
    <row r="46" spans="2:8" x14ac:dyDescent="0.35">
      <c r="B46" s="2">
        <v>324845.02</v>
      </c>
      <c r="C46" s="2" t="s">
        <v>19</v>
      </c>
      <c r="D46" s="2">
        <v>101876.9</v>
      </c>
      <c r="E46" s="7">
        <v>0.35</v>
      </c>
    </row>
  </sheetData>
  <mergeCells count="4">
    <mergeCell ref="B4:E4"/>
    <mergeCell ref="B34:E34"/>
    <mergeCell ref="G34:H34"/>
    <mergeCell ref="B19:E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45"/>
  <sheetViews>
    <sheetView showGridLines="0" tabSelected="1" workbookViewId="0">
      <selection activeCell="E46" sqref="E46"/>
    </sheetView>
  </sheetViews>
  <sheetFormatPr baseColWidth="10" defaultRowHeight="14.5" x14ac:dyDescent="0.35"/>
  <cols>
    <col min="1" max="1" width="8.08984375" customWidth="1"/>
    <col min="2" max="2" width="3.54296875" customWidth="1"/>
    <col min="3" max="3" width="4.08984375" customWidth="1"/>
    <col min="4" max="4" width="48.54296875" customWidth="1"/>
    <col min="5" max="5" width="11.54296875" bestFit="1" customWidth="1"/>
    <col min="6" max="11" width="11.54296875" style="26" bestFit="1" customWidth="1"/>
  </cols>
  <sheetData>
    <row r="2" spans="2:9" x14ac:dyDescent="0.35">
      <c r="C2" s="28" t="s">
        <v>21</v>
      </c>
    </row>
    <row r="3" spans="2:9" x14ac:dyDescent="0.35">
      <c r="D3" t="s">
        <v>40</v>
      </c>
      <c r="E3" s="5">
        <v>60000</v>
      </c>
    </row>
    <row r="4" spans="2:9" x14ac:dyDescent="0.35">
      <c r="D4" t="s">
        <v>22</v>
      </c>
      <c r="E4" s="5">
        <v>20000</v>
      </c>
    </row>
    <row r="5" spans="2:9" x14ac:dyDescent="0.35">
      <c r="D5" t="s">
        <v>23</v>
      </c>
      <c r="E5" s="5">
        <f>+'Tarifa Art 96'!M12</f>
        <v>2603.9930080000004</v>
      </c>
    </row>
    <row r="7" spans="2:9" x14ac:dyDescent="0.35">
      <c r="B7" s="28"/>
      <c r="C7" s="28" t="s">
        <v>27</v>
      </c>
    </row>
    <row r="8" spans="2:9" x14ac:dyDescent="0.35">
      <c r="D8" t="str">
        <f>+D3</f>
        <v>Aguinaldo</v>
      </c>
      <c r="E8" s="29">
        <f>+E3</f>
        <v>60000</v>
      </c>
    </row>
    <row r="9" spans="2:9" x14ac:dyDescent="0.35">
      <c r="B9" s="25"/>
      <c r="C9" s="25" t="s">
        <v>1</v>
      </c>
      <c r="D9" t="s">
        <v>47</v>
      </c>
      <c r="E9" s="5">
        <f>30*108.57</f>
        <v>3257.1</v>
      </c>
      <c r="I9" s="5"/>
    </row>
    <row r="10" spans="2:9" ht="15" thickBot="1" x14ac:dyDescent="0.4">
      <c r="C10" s="36" t="s">
        <v>2</v>
      </c>
      <c r="D10" s="17" t="s">
        <v>41</v>
      </c>
      <c r="E10" s="39">
        <f>E8-E9</f>
        <v>56742.9</v>
      </c>
    </row>
    <row r="11" spans="2:9" ht="15" thickTop="1" x14ac:dyDescent="0.35">
      <c r="E11" s="27"/>
    </row>
    <row r="12" spans="2:9" x14ac:dyDescent="0.35">
      <c r="C12" s="28" t="s">
        <v>28</v>
      </c>
      <c r="E12" s="27"/>
    </row>
    <row r="13" spans="2:9" x14ac:dyDescent="0.35">
      <c r="C13" s="31"/>
      <c r="D13" t="str">
        <f>+D10</f>
        <v>Aguinaldo gravado</v>
      </c>
      <c r="E13" s="29">
        <f>E10</f>
        <v>56742.9</v>
      </c>
    </row>
    <row r="14" spans="2:9" x14ac:dyDescent="0.35">
      <c r="C14" s="25" t="s">
        <v>5</v>
      </c>
      <c r="D14" s="33">
        <v>365</v>
      </c>
      <c r="E14" s="34">
        <v>365</v>
      </c>
    </row>
    <row r="15" spans="2:9" x14ac:dyDescent="0.35">
      <c r="C15" s="25" t="s">
        <v>3</v>
      </c>
      <c r="D15" s="33">
        <v>30.4</v>
      </c>
      <c r="E15" s="37">
        <v>30.4</v>
      </c>
    </row>
    <row r="16" spans="2:9" x14ac:dyDescent="0.35">
      <c r="C16" s="25"/>
      <c r="D16" s="33" t="s">
        <v>42</v>
      </c>
      <c r="E16" s="29">
        <f>E13/E14*E15</f>
        <v>4725.9840000000004</v>
      </c>
    </row>
    <row r="17" spans="3:5" x14ac:dyDescent="0.35">
      <c r="C17" s="25" t="s">
        <v>4</v>
      </c>
      <c r="D17" t="s">
        <v>26</v>
      </c>
      <c r="E17" s="29">
        <f>+E4</f>
        <v>20000</v>
      </c>
    </row>
    <row r="18" spans="3:5" ht="15" thickBot="1" x14ac:dyDescent="0.4">
      <c r="C18" s="25" t="s">
        <v>2</v>
      </c>
      <c r="D18" t="s">
        <v>24</v>
      </c>
      <c r="E18" s="38">
        <f>+E16+E17</f>
        <v>24725.984</v>
      </c>
    </row>
    <row r="19" spans="3:5" ht="15" thickTop="1" x14ac:dyDescent="0.35">
      <c r="C19" s="25"/>
      <c r="E19" s="27"/>
    </row>
    <row r="20" spans="3:5" x14ac:dyDescent="0.35">
      <c r="C20" s="28" t="s">
        <v>29</v>
      </c>
      <c r="E20" s="27"/>
    </row>
    <row r="21" spans="3:5" x14ac:dyDescent="0.35">
      <c r="C21" s="25"/>
      <c r="D21" s="16" t="s">
        <v>34</v>
      </c>
      <c r="E21" s="29">
        <f>+'Tarifa Art 96'!N12</f>
        <v>3613.4631904000007</v>
      </c>
    </row>
    <row r="22" spans="3:5" x14ac:dyDescent="0.35">
      <c r="C22" s="25" t="s">
        <v>1</v>
      </c>
      <c r="D22" t="s">
        <v>25</v>
      </c>
      <c r="E22" s="29">
        <f>E5</f>
        <v>2603.9930080000004</v>
      </c>
    </row>
    <row r="23" spans="3:5" ht="15" thickBot="1" x14ac:dyDescent="0.4">
      <c r="C23" s="25" t="s">
        <v>2</v>
      </c>
      <c r="D23" t="s">
        <v>43</v>
      </c>
      <c r="E23" s="38">
        <f>E21-E22</f>
        <v>1009.4701824000003</v>
      </c>
    </row>
    <row r="24" spans="3:5" ht="15" thickTop="1" x14ac:dyDescent="0.35">
      <c r="C24" s="25"/>
    </row>
    <row r="25" spans="3:5" x14ac:dyDescent="0.35">
      <c r="C25" s="28" t="s">
        <v>44</v>
      </c>
    </row>
    <row r="26" spans="3:5" x14ac:dyDescent="0.35">
      <c r="C26" s="25"/>
      <c r="D26" t="str">
        <f>+D23</f>
        <v>Diferencia de ISR (ISR de Aguinaldo mensual gravado)</v>
      </c>
      <c r="E26" s="29">
        <f>E23</f>
        <v>1009.4701824000003</v>
      </c>
    </row>
    <row r="27" spans="3:5" x14ac:dyDescent="0.35">
      <c r="C27" s="35" t="s">
        <v>5</v>
      </c>
      <c r="D27" t="str">
        <f>+D16</f>
        <v>Aguinaldo mensual gravado</v>
      </c>
      <c r="E27" s="30">
        <f>+E16</f>
        <v>4725.9840000000004</v>
      </c>
    </row>
    <row r="28" spans="3:5" x14ac:dyDescent="0.35">
      <c r="C28" s="25" t="s">
        <v>2</v>
      </c>
      <c r="D28" t="s">
        <v>45</v>
      </c>
      <c r="E28" s="32">
        <f>E26/E27</f>
        <v>0.21360000000000007</v>
      </c>
    </row>
    <row r="29" spans="3:5" x14ac:dyDescent="0.35">
      <c r="C29" s="25" t="s">
        <v>3</v>
      </c>
      <c r="D29" t="str">
        <f>+D10</f>
        <v>Aguinaldo gravado</v>
      </c>
      <c r="E29" s="30">
        <f>+E10</f>
        <v>56742.9</v>
      </c>
    </row>
    <row r="30" spans="3:5" x14ac:dyDescent="0.35">
      <c r="C30" s="25" t="s">
        <v>2</v>
      </c>
      <c r="D30" t="s">
        <v>46</v>
      </c>
      <c r="E30" s="29">
        <f>E28*E29</f>
        <v>12120.283440000005</v>
      </c>
    </row>
    <row r="31" spans="3:5" x14ac:dyDescent="0.35">
      <c r="C31" s="25" t="s">
        <v>4</v>
      </c>
      <c r="D31" t="s">
        <v>25</v>
      </c>
      <c r="E31" s="30">
        <f>+E22</f>
        <v>2603.9930080000004</v>
      </c>
    </row>
    <row r="32" spans="3:5" ht="15" thickBot="1" x14ac:dyDescent="0.4">
      <c r="C32" s="25" t="s">
        <v>2</v>
      </c>
      <c r="D32" s="17" t="s">
        <v>33</v>
      </c>
      <c r="E32" s="39">
        <f>+E30+E31</f>
        <v>14724.276448000004</v>
      </c>
    </row>
    <row r="33" spans="3:5" ht="15" thickTop="1" x14ac:dyDescent="0.35">
      <c r="C33" s="25"/>
    </row>
    <row r="34" spans="3:5" x14ac:dyDescent="0.35">
      <c r="C34" s="28" t="s">
        <v>30</v>
      </c>
    </row>
    <row r="35" spans="3:5" x14ac:dyDescent="0.35">
      <c r="C35" s="25"/>
      <c r="D35" t="s">
        <v>22</v>
      </c>
      <c r="E35" s="29">
        <f>+E4</f>
        <v>20000</v>
      </c>
    </row>
    <row r="36" spans="3:5" x14ac:dyDescent="0.35">
      <c r="C36" s="25" t="s">
        <v>4</v>
      </c>
      <c r="D36" t="str">
        <f>+D29</f>
        <v>Aguinaldo gravado</v>
      </c>
      <c r="E36" s="30">
        <f>+E29</f>
        <v>56742.9</v>
      </c>
    </row>
    <row r="37" spans="3:5" x14ac:dyDescent="0.35">
      <c r="C37" s="25" t="s">
        <v>2</v>
      </c>
      <c r="D37" t="s">
        <v>31</v>
      </c>
      <c r="E37" s="29">
        <f>+E35+E36</f>
        <v>76742.899999999994</v>
      </c>
    </row>
    <row r="38" spans="3:5" x14ac:dyDescent="0.35">
      <c r="C38" s="25" t="s">
        <v>3</v>
      </c>
      <c r="D38" t="s">
        <v>6</v>
      </c>
      <c r="E38" s="29"/>
    </row>
    <row r="39" spans="3:5" ht="15" thickBot="1" x14ac:dyDescent="0.4">
      <c r="C39" s="25" t="s">
        <v>2</v>
      </c>
      <c r="D39" s="17" t="s">
        <v>32</v>
      </c>
      <c r="E39" s="39">
        <f>+'Tarifa Art 96'!O12</f>
        <v>17489.856999999996</v>
      </c>
    </row>
    <row r="40" spans="3:5" ht="15" thickTop="1" x14ac:dyDescent="0.35"/>
    <row r="41" spans="3:5" x14ac:dyDescent="0.35">
      <c r="C41" s="28" t="s">
        <v>35</v>
      </c>
    </row>
    <row r="42" spans="3:5" x14ac:dyDescent="0.35">
      <c r="D42" t="s">
        <v>36</v>
      </c>
      <c r="E42" s="29">
        <f>+E32</f>
        <v>14724.276448000004</v>
      </c>
    </row>
    <row r="43" spans="3:5" x14ac:dyDescent="0.35">
      <c r="D43" t="s">
        <v>37</v>
      </c>
      <c r="E43" s="29">
        <f>+E39</f>
        <v>17489.856999999996</v>
      </c>
    </row>
    <row r="44" spans="3:5" ht="15" thickBot="1" x14ac:dyDescent="0.4">
      <c r="D44" t="s">
        <v>38</v>
      </c>
      <c r="E44" s="39">
        <f>E42-E43</f>
        <v>-2765.5805519999922</v>
      </c>
    </row>
    <row r="45" spans="3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 Art 96</vt:lpstr>
      <vt:lpstr>RLISR 174 </vt:lpstr>
    </vt:vector>
  </TitlesOfParts>
  <Company>UNIVDEP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ehinojosam</dc:creator>
  <cp:lastModifiedBy>VALTIERRA GARCIA  EFREN</cp:lastModifiedBy>
  <cp:lastPrinted>2014-09-08T16:15:27Z</cp:lastPrinted>
  <dcterms:created xsi:type="dcterms:W3CDTF">2009-04-04T20:23:30Z</dcterms:created>
  <dcterms:modified xsi:type="dcterms:W3CDTF">2025-01-07T15:05:13Z</dcterms:modified>
</cp:coreProperties>
</file>