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be46572d0be5faa/Miranda Lagunas y Asociados/MLA/CoFiDe/Técnicas Admon cxc/mzo25/"/>
    </mc:Choice>
  </mc:AlternateContent>
  <xr:revisionPtr revIDLastSave="0" documentId="8_{E6234E2A-A480-4566-B6F3-2394DD106A8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Histórico" sheetId="1" r:id="rId1"/>
    <sheet name="Resumen Ejecutivo" sheetId="3" r:id="rId2"/>
  </sheets>
  <definedNames>
    <definedName name="__123Graph_A" localSheetId="0" hidden="1">Histórico!$I$10:$I$22</definedName>
    <definedName name="__123Graph_A" localSheetId="1" hidden="1">'Resumen Ejecutivo'!#REF!</definedName>
    <definedName name="__123Graph_X" localSheetId="0" hidden="1">Histórico!$H$10:$H$24</definedName>
    <definedName name="__123Graph_X" localSheetId="1" hidden="1">'Resumen Ejecutivo'!#REF!</definedName>
    <definedName name="_Key1" localSheetId="0" hidden="1">Histórico!#REF!</definedName>
    <definedName name="_Key1" localSheetId="1" hidden="1">'Resumen Ejecutivo'!#REF!</definedName>
    <definedName name="_Order1" localSheetId="0" hidden="1">0</definedName>
    <definedName name="_Order1" localSheetId="1" hidden="1">0</definedName>
    <definedName name="_Sort" localSheetId="0" hidden="1">Histórico!$H$92:$P$96</definedName>
    <definedName name="_Sort" localSheetId="1" hidden="1">'Resumen Ejecutivo'!#REF!</definedName>
    <definedName name="_xlnm.Print_Area" localSheetId="0">Histórico!$H$3:$P$249</definedName>
    <definedName name="_xlnm.Print_Area" localSheetId="1">'Resumen Ejecutivo'!$C$1:$H$83</definedName>
    <definedName name="_xlnm.Database" localSheetId="1">'Resumen Ejecutivo'!$C$49:$H$50</definedName>
    <definedName name="_xlnm.Database">Histórico!$H$4:$P$89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L235" i="1"/>
  <c r="O182" i="1"/>
  <c r="L182" i="1"/>
  <c r="P128" i="1"/>
  <c r="P127" i="1"/>
  <c r="P126" i="1"/>
  <c r="P125" i="1"/>
  <c r="M128" i="1"/>
  <c r="M127" i="1"/>
  <c r="M126" i="1"/>
  <c r="M125" i="1"/>
  <c r="J126" i="1"/>
  <c r="J127" i="1"/>
  <c r="J128" i="1"/>
  <c r="J125" i="1"/>
  <c r="O115" i="1"/>
  <c r="L115" i="1"/>
  <c r="P114" i="1"/>
  <c r="P113" i="1"/>
  <c r="P112" i="1"/>
  <c r="P111" i="1"/>
  <c r="M114" i="1"/>
  <c r="M113" i="1"/>
  <c r="M112" i="1"/>
  <c r="M111" i="1"/>
  <c r="M115" i="1" s="1"/>
  <c r="I115" i="1"/>
  <c r="J112" i="1"/>
  <c r="J113" i="1"/>
  <c r="J114" i="1"/>
  <c r="J111" i="1"/>
  <c r="J115" i="1" s="1"/>
  <c r="P121" i="1"/>
  <c r="P120" i="1"/>
  <c r="P119" i="1"/>
  <c r="P118" i="1"/>
  <c r="M121" i="1"/>
  <c r="M120" i="1"/>
  <c r="M119" i="1"/>
  <c r="M118" i="1"/>
  <c r="J119" i="1"/>
  <c r="J120" i="1"/>
  <c r="J121" i="1"/>
  <c r="J118" i="1"/>
  <c r="I105" i="1"/>
  <c r="L107" i="1"/>
  <c r="O106" i="1"/>
  <c r="I195" i="1"/>
  <c r="L195" i="1"/>
  <c r="O195" i="1"/>
  <c r="I10" i="1"/>
  <c r="L10" i="1"/>
  <c r="O39" i="1"/>
  <c r="L39" i="1"/>
  <c r="I39" i="1"/>
  <c r="C7" i="3"/>
  <c r="O191" i="1"/>
  <c r="L191" i="1"/>
  <c r="I191" i="1"/>
  <c r="H188" i="1"/>
  <c r="H186" i="1"/>
  <c r="P115" i="1" l="1"/>
  <c r="O231" i="1"/>
  <c r="O230" i="1"/>
  <c r="O226" i="1"/>
  <c r="O225" i="1"/>
  <c r="O220" i="1"/>
  <c r="O219" i="1"/>
  <c r="O217" i="1"/>
  <c r="O214" i="1"/>
  <c r="O213" i="1"/>
  <c r="O212" i="1"/>
  <c r="O206" i="1"/>
  <c r="O205" i="1"/>
  <c r="O204" i="1"/>
  <c r="O203" i="1"/>
  <c r="O202" i="1"/>
  <c r="O201" i="1"/>
  <c r="O200" i="1"/>
  <c r="L231" i="1"/>
  <c r="L230" i="1"/>
  <c r="L226" i="1"/>
  <c r="L225" i="1"/>
  <c r="L220" i="1"/>
  <c r="L219" i="1"/>
  <c r="L217" i="1"/>
  <c r="L213" i="1"/>
  <c r="L212" i="1"/>
  <c r="L206" i="1"/>
  <c r="L205" i="1"/>
  <c r="L204" i="1"/>
  <c r="L203" i="1"/>
  <c r="L202" i="1"/>
  <c r="L201" i="1"/>
  <c r="L200" i="1"/>
  <c r="I212" i="1"/>
  <c r="I226" i="1"/>
  <c r="I225" i="1"/>
  <c r="I206" i="1"/>
  <c r="I205" i="1"/>
  <c r="I204" i="1"/>
  <c r="I203" i="1"/>
  <c r="I231" i="1"/>
  <c r="I230" i="1"/>
  <c r="L227" i="1" l="1"/>
  <c r="O227" i="1"/>
  <c r="O215" i="1"/>
  <c r="L232" i="1"/>
  <c r="O232" i="1"/>
  <c r="I232" i="1"/>
  <c r="O28" i="1"/>
  <c r="L28" i="1"/>
  <c r="I28" i="1"/>
  <c r="I220" i="1"/>
  <c r="I219" i="1"/>
  <c r="I217" i="1"/>
  <c r="I213" i="1"/>
  <c r="I202" i="1"/>
  <c r="I201" i="1"/>
  <c r="I200" i="1"/>
  <c r="I190" i="1"/>
  <c r="I181" i="1"/>
  <c r="D43" i="3" s="1"/>
  <c r="L181" i="1"/>
  <c r="F43" i="3" s="1"/>
  <c r="O181" i="1"/>
  <c r="H43" i="3" s="1"/>
  <c r="L176" i="1"/>
  <c r="F44" i="3" s="1"/>
  <c r="I176" i="1"/>
  <c r="D44" i="3" s="1"/>
  <c r="P71" i="1"/>
  <c r="O158" i="1"/>
  <c r="H34" i="3" s="1"/>
  <c r="O40" i="1"/>
  <c r="O162" i="1" s="1"/>
  <c r="H38" i="3" s="1"/>
  <c r="O129" i="1"/>
  <c r="L129" i="1"/>
  <c r="I129" i="1"/>
  <c r="O122" i="1"/>
  <c r="L122" i="1"/>
  <c r="I122" i="1"/>
  <c r="P104" i="1"/>
  <c r="M106" i="1"/>
  <c r="M104" i="1"/>
  <c r="J106" i="1"/>
  <c r="M107" i="1"/>
  <c r="M105" i="1"/>
  <c r="P107" i="1"/>
  <c r="P106" i="1"/>
  <c r="P105" i="1"/>
  <c r="I108" i="1"/>
  <c r="J105" i="1"/>
  <c r="J107" i="1"/>
  <c r="J104" i="1"/>
  <c r="H62" i="1"/>
  <c r="L18" i="1"/>
  <c r="O10" i="1"/>
  <c r="O18" i="1" s="1"/>
  <c r="H9" i="3"/>
  <c r="F9" i="3"/>
  <c r="D9" i="3"/>
  <c r="C6" i="3"/>
  <c r="H60" i="1"/>
  <c r="O63" i="1"/>
  <c r="L63" i="1"/>
  <c r="I63" i="1"/>
  <c r="L44" i="1"/>
  <c r="L68" i="1"/>
  <c r="M68" i="1" s="1"/>
  <c r="D10" i="3"/>
  <c r="F10" i="3"/>
  <c r="H10" i="3"/>
  <c r="I44" i="1"/>
  <c r="O44" i="1"/>
  <c r="O218" i="1" s="1"/>
  <c r="O221" i="1" s="1"/>
  <c r="I134" i="1"/>
  <c r="D15" i="3" s="1"/>
  <c r="L134" i="1"/>
  <c r="F15" i="3" s="1"/>
  <c r="O134" i="1"/>
  <c r="H15" i="3" s="1"/>
  <c r="I135" i="1"/>
  <c r="D16" i="3" s="1"/>
  <c r="L135" i="1"/>
  <c r="F16" i="3" s="1"/>
  <c r="O135" i="1"/>
  <c r="H16" i="3" s="1"/>
  <c r="I138" i="1"/>
  <c r="D19" i="3" s="1"/>
  <c r="L138" i="1"/>
  <c r="F19" i="3" s="1"/>
  <c r="O138" i="1"/>
  <c r="H19" i="3" s="1"/>
  <c r="I139" i="1"/>
  <c r="D20" i="3" s="1"/>
  <c r="L139" i="1"/>
  <c r="O139" i="1"/>
  <c r="H20" i="3" s="1"/>
  <c r="I142" i="1"/>
  <c r="D23" i="3" s="1"/>
  <c r="L142" i="1"/>
  <c r="F23" i="3" s="1"/>
  <c r="O142" i="1"/>
  <c r="H23" i="3" s="1"/>
  <c r="L158" i="1"/>
  <c r="F34" i="3" s="1"/>
  <c r="I159" i="1"/>
  <c r="D35" i="3" s="1"/>
  <c r="L159" i="1"/>
  <c r="F35" i="3" s="1"/>
  <c r="O159" i="1"/>
  <c r="H35" i="3" s="1"/>
  <c r="O161" i="1"/>
  <c r="H37" i="3" s="1"/>
  <c r="H44" i="3"/>
  <c r="I64" i="1"/>
  <c r="L64" i="1"/>
  <c r="O64" i="1"/>
  <c r="M67" i="1"/>
  <c r="P67" i="1"/>
  <c r="M70" i="1"/>
  <c r="P70" i="1"/>
  <c r="M71" i="1"/>
  <c r="J78" i="1"/>
  <c r="M78" i="1"/>
  <c r="P78" i="1"/>
  <c r="J79" i="1"/>
  <c r="M79" i="1"/>
  <c r="P79" i="1"/>
  <c r="J83" i="1"/>
  <c r="M83" i="1"/>
  <c r="P83" i="1"/>
  <c r="J73" i="1"/>
  <c r="M73" i="1"/>
  <c r="P73" i="1"/>
  <c r="I100" i="1"/>
  <c r="L100" i="1"/>
  <c r="O100" i="1"/>
  <c r="L190" i="1"/>
  <c r="O190" i="1"/>
  <c r="I239" i="1"/>
  <c r="L239" i="1"/>
  <c r="O239" i="1"/>
  <c r="L108" i="1"/>
  <c r="O108" i="1"/>
  <c r="H47" i="3"/>
  <c r="M72" i="1"/>
  <c r="J70" i="1"/>
  <c r="P72" i="1"/>
  <c r="O222" i="1" l="1"/>
  <c r="L218" i="1"/>
  <c r="L221" i="1" s="1"/>
  <c r="I18" i="1"/>
  <c r="I30" i="1" s="1"/>
  <c r="I227" i="1"/>
  <c r="I218" i="1"/>
  <c r="I221" i="1" s="1"/>
  <c r="L166" i="1"/>
  <c r="L30" i="1"/>
  <c r="M17" i="1" s="1"/>
  <c r="J108" i="1"/>
  <c r="P108" i="1"/>
  <c r="M108" i="1"/>
  <c r="P122" i="1"/>
  <c r="J122" i="1"/>
  <c r="L74" i="1"/>
  <c r="M74" i="1" s="1"/>
  <c r="I74" i="1"/>
  <c r="J74" i="1" s="1"/>
  <c r="J71" i="1"/>
  <c r="I68" i="1"/>
  <c r="O68" i="1"/>
  <c r="L40" i="1"/>
  <c r="L46" i="1" s="1"/>
  <c r="I40" i="1"/>
  <c r="O149" i="1"/>
  <c r="H30" i="3" s="1"/>
  <c r="L161" i="1"/>
  <c r="F37" i="3" s="1"/>
  <c r="O160" i="1"/>
  <c r="L160" i="1"/>
  <c r="O46" i="1"/>
  <c r="O150" i="1"/>
  <c r="H31" i="3" s="1"/>
  <c r="O74" i="1"/>
  <c r="O140" i="1" s="1"/>
  <c r="H21" i="3" s="1"/>
  <c r="J72" i="1"/>
  <c r="J129" i="1"/>
  <c r="P129" i="1"/>
  <c r="M122" i="1"/>
  <c r="M129" i="1"/>
  <c r="O148" i="1"/>
  <c r="H28" i="3" s="1"/>
  <c r="O30" i="1"/>
  <c r="F20" i="3"/>
  <c r="M20" i="1" l="1"/>
  <c r="P10" i="1"/>
  <c r="J24" i="1"/>
  <c r="M21" i="1"/>
  <c r="M11" i="1"/>
  <c r="M15" i="1"/>
  <c r="L162" i="1"/>
  <c r="F38" i="3" s="1"/>
  <c r="M27" i="1"/>
  <c r="L76" i="1"/>
  <c r="L167" i="1" s="1"/>
  <c r="J22" i="1"/>
  <c r="J17" i="1"/>
  <c r="M13" i="1"/>
  <c r="M12" i="1"/>
  <c r="M18" i="1"/>
  <c r="M22" i="1"/>
  <c r="J11" i="1"/>
  <c r="M23" i="1"/>
  <c r="M28" i="1"/>
  <c r="M25" i="1"/>
  <c r="M16" i="1"/>
  <c r="M10" i="1"/>
  <c r="L132" i="1"/>
  <c r="L244" i="1" s="1"/>
  <c r="J25" i="1"/>
  <c r="I132" i="1"/>
  <c r="M26" i="1"/>
  <c r="M14" i="1"/>
  <c r="M24" i="1"/>
  <c r="J10" i="1"/>
  <c r="J16" i="1"/>
  <c r="J13" i="1"/>
  <c r="J12" i="1"/>
  <c r="J14" i="1"/>
  <c r="J26" i="1"/>
  <c r="J18" i="1"/>
  <c r="J28" i="1"/>
  <c r="J21" i="1"/>
  <c r="J20" i="1"/>
  <c r="J15" i="1"/>
  <c r="J27" i="1"/>
  <c r="J23" i="1"/>
  <c r="L150" i="1"/>
  <c r="F31" i="3" s="1"/>
  <c r="P74" i="1"/>
  <c r="L133" i="1"/>
  <c r="L154" i="1"/>
  <c r="F33" i="3" s="1"/>
  <c r="L148" i="1"/>
  <c r="F28" i="3" s="1"/>
  <c r="P68" i="1"/>
  <c r="O166" i="1"/>
  <c r="L149" i="1"/>
  <c r="F30" i="3" s="1"/>
  <c r="I76" i="1"/>
  <c r="I167" i="1" s="1"/>
  <c r="I166" i="1"/>
  <c r="H36" i="3"/>
  <c r="O163" i="1"/>
  <c r="H39" i="3" s="1"/>
  <c r="F36" i="3"/>
  <c r="L163" i="1"/>
  <c r="F39" i="3" s="1"/>
  <c r="L140" i="1"/>
  <c r="F21" i="3" s="1"/>
  <c r="J68" i="1"/>
  <c r="I158" i="1"/>
  <c r="D34" i="3" s="1"/>
  <c r="I162" i="1"/>
  <c r="D38" i="3" s="1"/>
  <c r="I161" i="1"/>
  <c r="D37" i="3" s="1"/>
  <c r="I140" i="1"/>
  <c r="D21" i="3" s="1"/>
  <c r="J67" i="1"/>
  <c r="I150" i="1"/>
  <c r="I46" i="1"/>
  <c r="I154" i="1" s="1"/>
  <c r="D33" i="3" s="1"/>
  <c r="I148" i="1"/>
  <c r="D28" i="3" s="1"/>
  <c r="I149" i="1"/>
  <c r="D30" i="3" s="1"/>
  <c r="P18" i="1"/>
  <c r="O76" i="1"/>
  <c r="H46" i="3"/>
  <c r="O133" i="1"/>
  <c r="P22" i="1"/>
  <c r="P14" i="1"/>
  <c r="O132" i="1"/>
  <c r="P20" i="1"/>
  <c r="H45" i="3"/>
  <c r="P24" i="1"/>
  <c r="O154" i="1"/>
  <c r="H33" i="3" s="1"/>
  <c r="P25" i="1"/>
  <c r="P21" i="1"/>
  <c r="P15" i="1"/>
  <c r="P26" i="1"/>
  <c r="P23" i="1"/>
  <c r="P28" i="1"/>
  <c r="P13" i="1"/>
  <c r="P11" i="1"/>
  <c r="P17" i="1"/>
  <c r="P16" i="1"/>
  <c r="P12" i="1"/>
  <c r="P27" i="1"/>
  <c r="I89" i="1" l="1"/>
  <c r="D50" i="3" s="1"/>
  <c r="M76" i="1"/>
  <c r="L89" i="1"/>
  <c r="F50" i="3" s="1"/>
  <c r="L81" i="1"/>
  <c r="L85" i="1" s="1"/>
  <c r="L52" i="1" s="1"/>
  <c r="L141" i="1"/>
  <c r="F22" i="3" s="1"/>
  <c r="F13" i="3"/>
  <c r="L155" i="1"/>
  <c r="F42" i="3" s="1"/>
  <c r="I244" i="1"/>
  <c r="I81" i="1"/>
  <c r="J81" i="1" s="1"/>
  <c r="I242" i="1"/>
  <c r="I177" i="1"/>
  <c r="D45" i="3" s="1"/>
  <c r="I155" i="1"/>
  <c r="D42" i="3" s="1"/>
  <c r="D13" i="3"/>
  <c r="I240" i="1"/>
  <c r="L242" i="1"/>
  <c r="L177" i="1"/>
  <c r="F45" i="3" s="1"/>
  <c r="L240" i="1"/>
  <c r="O141" i="1"/>
  <c r="H22" i="3" s="1"/>
  <c r="O167" i="1"/>
  <c r="I133" i="1"/>
  <c r="J76" i="1"/>
  <c r="I141" i="1"/>
  <c r="D22" i="3" s="1"/>
  <c r="F14" i="3"/>
  <c r="L178" i="1"/>
  <c r="F46" i="3" s="1"/>
  <c r="O89" i="1"/>
  <c r="O91" i="1" s="1"/>
  <c r="H52" i="3" s="1"/>
  <c r="P76" i="1"/>
  <c r="I160" i="1"/>
  <c r="I163" i="1" s="1"/>
  <c r="D31" i="3"/>
  <c r="O155" i="1"/>
  <c r="H42" i="3" s="1"/>
  <c r="H14" i="3"/>
  <c r="O81" i="1"/>
  <c r="P81" i="1" s="1"/>
  <c r="I91" i="1"/>
  <c r="D52" i="3" s="1"/>
  <c r="I90" i="1"/>
  <c r="D51" i="3" s="1"/>
  <c r="H13" i="3"/>
  <c r="O244" i="1"/>
  <c r="O242" i="1"/>
  <c r="O240" i="1"/>
  <c r="I214" i="1" l="1"/>
  <c r="I215" i="1" s="1"/>
  <c r="I222" i="1" s="1"/>
  <c r="L53" i="1"/>
  <c r="L241" i="1"/>
  <c r="I92" i="1"/>
  <c r="D53" i="3" s="1"/>
  <c r="L194" i="1"/>
  <c r="L197" i="1" s="1"/>
  <c r="L208" i="1" s="1"/>
  <c r="L172" i="1"/>
  <c r="F41" i="3" s="1"/>
  <c r="M81" i="1"/>
  <c r="L92" i="1"/>
  <c r="F53" i="3" s="1"/>
  <c r="L91" i="1"/>
  <c r="F52" i="3" s="1"/>
  <c r="H50" i="3"/>
  <c r="L90" i="1"/>
  <c r="F51" i="3" s="1"/>
  <c r="O90" i="1"/>
  <c r="H51" i="3" s="1"/>
  <c r="O92" i="1"/>
  <c r="H53" i="3" s="1"/>
  <c r="I85" i="1"/>
  <c r="I52" i="1" s="1"/>
  <c r="D14" i="3"/>
  <c r="I178" i="1"/>
  <c r="D46" i="3" s="1"/>
  <c r="L171" i="1"/>
  <c r="L173" i="1"/>
  <c r="F55" i="3" s="1"/>
  <c r="L168" i="1"/>
  <c r="F29" i="3" s="1"/>
  <c r="I194" i="1"/>
  <c r="I197" i="1" s="1"/>
  <c r="I208" i="1" s="1"/>
  <c r="D36" i="3"/>
  <c r="D39" i="3"/>
  <c r="O85" i="1"/>
  <c r="O52" i="1" s="1"/>
  <c r="L86" i="1"/>
  <c r="M85" i="1"/>
  <c r="L143" i="1"/>
  <c r="D60" i="3"/>
  <c r="L136" i="1" l="1"/>
  <c r="L137" i="1"/>
  <c r="F18" i="3" s="1"/>
  <c r="L153" i="1"/>
  <c r="F32" i="3" s="1"/>
  <c r="L55" i="1"/>
  <c r="M53" i="1"/>
  <c r="I53" i="1"/>
  <c r="I171" i="1" s="1"/>
  <c r="D40" i="3" s="1"/>
  <c r="I241" i="1"/>
  <c r="L214" i="1"/>
  <c r="L215" i="1" s="1"/>
  <c r="L222" i="1" s="1"/>
  <c r="O53" i="1"/>
  <c r="O241" i="1"/>
  <c r="L93" i="1"/>
  <c r="F54" i="3" s="1"/>
  <c r="L234" i="1"/>
  <c r="L236" i="1" s="1"/>
  <c r="I234" i="1"/>
  <c r="O194" i="1"/>
  <c r="O197" i="1" s="1"/>
  <c r="O208" i="1" s="1"/>
  <c r="O144" i="1" s="1"/>
  <c r="H25" i="3" s="1"/>
  <c r="O172" i="1"/>
  <c r="I172" i="1"/>
  <c r="D41" i="3" s="1"/>
  <c r="I168" i="1"/>
  <c r="D29" i="3" s="1"/>
  <c r="I86" i="1"/>
  <c r="I143" i="1"/>
  <c r="D24" i="3" s="1"/>
  <c r="I173" i="1"/>
  <c r="D55" i="3" s="1"/>
  <c r="J85" i="1"/>
  <c r="P85" i="1"/>
  <c r="O86" i="1"/>
  <c r="O143" i="1"/>
  <c r="H24" i="3" s="1"/>
  <c r="I144" i="1"/>
  <c r="D25" i="3" s="1"/>
  <c r="H41" i="3"/>
  <c r="O168" i="1"/>
  <c r="H29" i="3" s="1"/>
  <c r="O171" i="1"/>
  <c r="H40" i="3" s="1"/>
  <c r="O173" i="1"/>
  <c r="H55" i="3" s="1"/>
  <c r="L144" i="1"/>
  <c r="F25" i="3" s="1"/>
  <c r="F24" i="3"/>
  <c r="F40" i="3"/>
  <c r="I236" i="1" l="1"/>
  <c r="I235" i="1"/>
  <c r="I136" i="1"/>
  <c r="I137" i="1"/>
  <c r="D18" i="3" s="1"/>
  <c r="I55" i="1"/>
  <c r="J53" i="1" s="1"/>
  <c r="I153" i="1"/>
  <c r="D32" i="3" s="1"/>
  <c r="I93" i="1"/>
  <c r="D54" i="3" s="1"/>
  <c r="O136" i="1"/>
  <c r="O137" i="1"/>
  <c r="H18" i="3" s="1"/>
  <c r="O55" i="1"/>
  <c r="P53" i="1" s="1"/>
  <c r="O153" i="1"/>
  <c r="H32" i="3" s="1"/>
  <c r="O93" i="1"/>
  <c r="H54" i="3" s="1"/>
  <c r="F17" i="3"/>
  <c r="L243" i="1"/>
  <c r="L245" i="1" s="1"/>
  <c r="F56" i="3" s="1"/>
  <c r="M46" i="1"/>
  <c r="M38" i="1"/>
  <c r="M44" i="1"/>
  <c r="M33" i="1"/>
  <c r="M40" i="1"/>
  <c r="M34" i="1"/>
  <c r="M37" i="1"/>
  <c r="M39" i="1"/>
  <c r="M32" i="1"/>
  <c r="M42" i="1"/>
  <c r="M49" i="1"/>
  <c r="M35" i="1"/>
  <c r="M43" i="1"/>
  <c r="M48" i="1"/>
  <c r="L56" i="1"/>
  <c r="M52" i="1"/>
  <c r="M51" i="1"/>
  <c r="M36" i="1"/>
  <c r="M50" i="1"/>
  <c r="O234" i="1"/>
  <c r="O236" i="1" s="1"/>
  <c r="H17" i="3" l="1"/>
  <c r="O243" i="1"/>
  <c r="O245" i="1" s="1"/>
  <c r="H56" i="3" s="1"/>
  <c r="P46" i="1"/>
  <c r="P50" i="1"/>
  <c r="P34" i="1"/>
  <c r="P48" i="1"/>
  <c r="P40" i="1"/>
  <c r="O56" i="1"/>
  <c r="P51" i="1"/>
  <c r="P32" i="1"/>
  <c r="P43" i="1"/>
  <c r="P33" i="1"/>
  <c r="P36" i="1"/>
  <c r="P37" i="1"/>
  <c r="P38" i="1"/>
  <c r="P42" i="1"/>
  <c r="P39" i="1"/>
  <c r="P35" i="1"/>
  <c r="P49" i="1"/>
  <c r="P44" i="1"/>
  <c r="P52" i="1"/>
  <c r="D17" i="3"/>
  <c r="I179" i="1"/>
  <c r="D47" i="3" s="1"/>
  <c r="I243" i="1"/>
  <c r="I245" i="1" s="1"/>
  <c r="D56" i="3" s="1"/>
  <c r="J44" i="1"/>
  <c r="J33" i="1"/>
  <c r="J51" i="1"/>
  <c r="J38" i="1"/>
  <c r="J37" i="1"/>
  <c r="J42" i="1"/>
  <c r="J43" i="1"/>
  <c r="J36" i="1"/>
  <c r="J35" i="1"/>
  <c r="J49" i="1"/>
  <c r="J50" i="1"/>
  <c r="J40" i="1"/>
  <c r="J52" i="1"/>
  <c r="J34" i="1"/>
  <c r="J48" i="1"/>
  <c r="J39" i="1"/>
  <c r="I56" i="1"/>
  <c r="J32" i="1"/>
  <c r="J46" i="1"/>
  <c r="L179" i="1"/>
  <c r="F4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Ramón Miranda</author>
    <author>user</author>
  </authors>
  <commentList>
    <comment ref="I182" authorId="0" shapeId="0" xr:uid="{2F2B0082-1B64-4753-A4B2-29EF49D6D464}">
      <text>
        <r>
          <rPr>
            <b/>
            <sz val="9"/>
            <color indexed="81"/>
            <rFont val="Tahoma"/>
            <family val="2"/>
          </rPr>
          <t>Ramón Miranda:</t>
        </r>
        <r>
          <rPr>
            <sz val="9"/>
            <color indexed="81"/>
            <rFont val="Tahoma"/>
            <family val="2"/>
          </rPr>
          <t xml:space="preserve">
Dic20</t>
        </r>
      </text>
    </comment>
    <comment ref="L182" authorId="0" shapeId="0" xr:uid="{FE1431C2-1825-409F-B5A2-3EFB5C288D5C}">
      <text>
        <r>
          <rPr>
            <b/>
            <sz val="9"/>
            <color indexed="81"/>
            <rFont val="Tahoma"/>
            <charset val="1"/>
          </rPr>
          <t>Ramón Miranda:</t>
        </r>
        <r>
          <rPr>
            <sz val="9"/>
            <color indexed="81"/>
            <rFont val="Tahoma"/>
            <charset val="1"/>
          </rPr>
          <t xml:space="preserve">
DIC19</t>
        </r>
      </text>
    </comment>
    <comment ref="O182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
Dic18</t>
        </r>
      </text>
    </comment>
    <comment ref="I183" authorId="0" shapeId="0" xr:uid="{807BED35-F2DE-4484-91B9-A7C860AD5092}">
      <text>
        <r>
          <rPr>
            <b/>
            <sz val="9"/>
            <color indexed="81"/>
            <rFont val="Tahoma"/>
            <family val="2"/>
          </rPr>
          <t>Ramón Miranda:</t>
        </r>
        <r>
          <rPr>
            <sz val="9"/>
            <color indexed="81"/>
            <rFont val="Tahoma"/>
            <family val="2"/>
          </rPr>
          <t xml:space="preserve">
Dic19</t>
        </r>
      </text>
    </comment>
    <comment ref="L18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
Dic18</t>
        </r>
      </text>
    </comment>
    <comment ref="O18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Dic17</t>
        </r>
      </text>
    </comment>
  </commentList>
</comments>
</file>

<file path=xl/sharedStrings.xml><?xml version="1.0" encoding="utf-8"?>
<sst xmlns="http://schemas.openxmlformats.org/spreadsheetml/2006/main" count="256" uniqueCount="240">
  <si>
    <t xml:space="preserve"> </t>
  </si>
  <si>
    <t>SUMARIO FINANCIERO</t>
  </si>
  <si>
    <t xml:space="preserve"> 1.- TOTAL ACTIVOS</t>
  </si>
  <si>
    <t xml:space="preserve"> 2.- TOTAL PASIVOS</t>
  </si>
  <si>
    <t xml:space="preserve"> 3.- PASIVOS BANCARIOS.</t>
  </si>
  <si>
    <t xml:space="preserve"> 4.- CAPITAL SOCIAL</t>
  </si>
  <si>
    <t xml:space="preserve"> 5.- CAPITAL CONTABLE</t>
  </si>
  <si>
    <t xml:space="preserve"> 6.- CAPITAL CONTABLE TANGIBLE</t>
  </si>
  <si>
    <t xml:space="preserve"> 8.- VENTAS TOTALES</t>
  </si>
  <si>
    <t xml:space="preserve"> 9.- COSTOS DE VENTA Y GASTOS DE OPERACION</t>
  </si>
  <si>
    <t>10.- UTILIDAD (PERDIDA) EN OPERACION</t>
  </si>
  <si>
    <t>11.- COSTO INTEGRAL DE FINANCIAMIENTO</t>
  </si>
  <si>
    <t>12.- UTILIDAD NETA</t>
  </si>
  <si>
    <t>13.- CAPACIDAD DE PAGO</t>
  </si>
  <si>
    <t>RAZONES FINANCIERAS</t>
  </si>
  <si>
    <t>14.- INDICE DE LIQUIDEZ</t>
  </si>
  <si>
    <t>15.- RENTABILIDAD SOBRE VENTAS</t>
  </si>
  <si>
    <t>16.- PRUEBA DE ACIDO</t>
  </si>
  <si>
    <t>17.- CAPITAL DE TRABAJO</t>
  </si>
  <si>
    <t>18.- APALANCAMIENTO NORMAL</t>
  </si>
  <si>
    <t>27.- UTILIDAD NETA/ACTIVOS FIJOS NETOS</t>
  </si>
  <si>
    <t>28.- COBERTURA DE INTERESES</t>
  </si>
  <si>
    <t>29.- INFLACION DEL PERIODO</t>
  </si>
  <si>
    <t>30.- CRECIMIENTO DE INGRESOS</t>
  </si>
  <si>
    <t>31.- CRECIMIENTO DE ACTIVOS TOTALES.</t>
  </si>
  <si>
    <t>32.- CRECIMIENTO DE PASIVOS TOTALES</t>
  </si>
  <si>
    <t>33.- CRECIMIENTO DEL CAPITAL CONTABLE</t>
  </si>
  <si>
    <t>INTERNO</t>
  </si>
  <si>
    <t>EBITDA / INTERESES PAGADOS</t>
  </si>
  <si>
    <t>EBITDA / PASIVO TOTAL</t>
  </si>
  <si>
    <t>EBITDA / CAPITAL CONTABLE</t>
  </si>
  <si>
    <t>Diferencias</t>
  </si>
  <si>
    <t>INTEGRACION DEL COSTO INTEGRAL DE FINANCIAMIENTO:</t>
  </si>
  <si>
    <t>EBITDA / VENTAS   (%)</t>
  </si>
  <si>
    <t>INTERESES PAGADOS</t>
  </si>
  <si>
    <t>INTERESES GANADOS</t>
  </si>
  <si>
    <t>PERDIDA (GANANCIA ) EN CAMBIOS</t>
  </si>
  <si>
    <t>RESULTADO POR POSICION MONETARIA</t>
  </si>
  <si>
    <t>CALCULO DE EBITDA Y RAZONES</t>
  </si>
  <si>
    <t>N.A.</t>
  </si>
  <si>
    <t>DETALLE DE PRINCIPALES CUENTAS:</t>
  </si>
  <si>
    <t>Peso Esp.</t>
  </si>
  <si>
    <t>CAPITAL DE TRABAJO / ACTIVOS TOTALES</t>
  </si>
  <si>
    <t>X1</t>
  </si>
  <si>
    <t>X2</t>
  </si>
  <si>
    <t>EBIT / ACTIVOS TOTALES</t>
  </si>
  <si>
    <t>X3</t>
  </si>
  <si>
    <t>CAPITAL CONTABLE / PASIVO TOTAL</t>
  </si>
  <si>
    <t>X4</t>
  </si>
  <si>
    <t>VENTAS / ACTIVOS TOTALES</t>
  </si>
  <si>
    <t>X5</t>
  </si>
  <si>
    <t>&gt; 2.90           ZONA SEGURA</t>
  </si>
  <si>
    <t>&gt; 1.23 &lt; 2.90    ZONA GRIS</t>
  </si>
  <si>
    <t xml:space="preserve">&lt; 1.23           ZONA DE PELIGRO </t>
  </si>
  <si>
    <t>34.- EBITDA</t>
  </si>
  <si>
    <t>35.- EBITDA / VENTAS   (%)</t>
  </si>
  <si>
    <t>36.- EBITDA / INTERESES PAGADOS</t>
  </si>
  <si>
    <t>37.- EBITDA / PASIVO TOTAL</t>
  </si>
  <si>
    <t>38.- EBITDA / CAPITAL CONTABLE</t>
  </si>
  <si>
    <t>PLAZO</t>
  </si>
  <si>
    <t>DÍAS</t>
  </si>
  <si>
    <t>UN MES DE GENERACIÓN DE RECURSOS</t>
  </si>
  <si>
    <t>IVA POR PAGAR</t>
  </si>
  <si>
    <t>GASTOS Y CARGOS DIFERIDOS</t>
  </si>
  <si>
    <t>TERRENOS</t>
  </si>
  <si>
    <t>CONSTRUCCIONES</t>
  </si>
  <si>
    <t>ACTUALIZACION DEL CAPITAL CONTABLE</t>
  </si>
  <si>
    <t>INVERSION EN VALORES</t>
  </si>
  <si>
    <t>PTU</t>
  </si>
  <si>
    <t>Cifras en pesos</t>
  </si>
  <si>
    <t>ESTADO DE FLUJO DE EFECTIVO</t>
  </si>
  <si>
    <t>BANCOS</t>
  </si>
  <si>
    <t>CLIENTES</t>
  </si>
  <si>
    <t>INVENTARIOS</t>
  </si>
  <si>
    <t>IMPUESTOS POR RECUPERAR</t>
  </si>
  <si>
    <t>DEUDORES DIVERSOS</t>
  </si>
  <si>
    <t>OTROS ACTIVOS CIRCULANTES</t>
  </si>
  <si>
    <t>TOTAL DE ACTIVO CIRCULANTE</t>
  </si>
  <si>
    <t>MAQUINARIA Y EQUIPO</t>
  </si>
  <si>
    <t>MOBILIARIO Y EQUIPO DE OFICINA</t>
  </si>
  <si>
    <t>EQUIPO DE TRANSPORTE</t>
  </si>
  <si>
    <t>EQUIPO DE CÓMPUTO</t>
  </si>
  <si>
    <t>TOTAL DE ACTIVOS NO CIRCULANTES</t>
  </si>
  <si>
    <t>ACTIVO TOTAL</t>
  </si>
  <si>
    <t>CREDITOS BANCARIOS</t>
  </si>
  <si>
    <t>PROVEEDORES</t>
  </si>
  <si>
    <t>ACREEDORES DIVERSOS</t>
  </si>
  <si>
    <t>IMPUESTOS POR PAGAR</t>
  </si>
  <si>
    <t>PTU POR PAGAR</t>
  </si>
  <si>
    <t>TOTAL PASIVO CIRCULANTE</t>
  </si>
  <si>
    <t>OTROS PASIVOS A LARGO PLAZO</t>
  </si>
  <si>
    <t>TOTAL DE PASIVO A LARGO PLAZO</t>
  </si>
  <si>
    <t>PASIVO TOTAL</t>
  </si>
  <si>
    <t>CAPITAL SOCIAL</t>
  </si>
  <si>
    <t>RESERVA LEGAL</t>
  </si>
  <si>
    <t>RESULTADO EJERCICIO ANT</t>
  </si>
  <si>
    <t>UTILIDAD (PERDIDA) DEL EJERCICIO</t>
  </si>
  <si>
    <t>TOTAL CAPITAL CONTABLE</t>
  </si>
  <si>
    <t>TOTAL PASIVO Y CAPITAL CONTABLE</t>
  </si>
  <si>
    <t>VENTAS NETAS O INGRESOS</t>
  </si>
  <si>
    <t>COSTO DE VENTAS</t>
  </si>
  <si>
    <t>UTILIDAD (PERDIDA) BRUTA</t>
  </si>
  <si>
    <t>DEPRECIACION Y AMORTIZACION</t>
  </si>
  <si>
    <t xml:space="preserve">GASTOS DE ADMON. </t>
  </si>
  <si>
    <t>GASTOS DE VENTA</t>
  </si>
  <si>
    <t>TOTAL GASTOS DE OPERACION</t>
  </si>
  <si>
    <t>UTILIDAD (PERDIDA) EN OPERACION</t>
  </si>
  <si>
    <t>OTROS GASTOS</t>
  </si>
  <si>
    <t xml:space="preserve">OTROS INGRESOS </t>
  </si>
  <si>
    <t>UTILIDAD (PERD.) ANTES DE IMPTOS.</t>
  </si>
  <si>
    <t>IMPUESTO SOBRE LA RENTA</t>
  </si>
  <si>
    <t>UTILIDAD (PERDIDA) NETA</t>
  </si>
  <si>
    <t>Clientes:</t>
  </si>
  <si>
    <t>Proveedores:</t>
  </si>
  <si>
    <t>Cliente 1</t>
  </si>
  <si>
    <t>Cliente 2</t>
  </si>
  <si>
    <t>Cliente 3</t>
  </si>
  <si>
    <t>Cliente 4</t>
  </si>
  <si>
    <t>Cliente 5</t>
  </si>
  <si>
    <t>Deudores diversos:</t>
  </si>
  <si>
    <t>Deudor 1</t>
  </si>
  <si>
    <t>Deudor 2</t>
  </si>
  <si>
    <t>Deudor 3</t>
  </si>
  <si>
    <t>Deudor 4</t>
  </si>
  <si>
    <t>Proveedor 1</t>
  </si>
  <si>
    <t>Proveedor 2</t>
  </si>
  <si>
    <t>Proveedor 3</t>
  </si>
  <si>
    <t>Proveedor 4</t>
  </si>
  <si>
    <t>Proveedor 5</t>
  </si>
  <si>
    <t>Acreedores diversos:</t>
  </si>
  <si>
    <t>Acreedor 1</t>
  </si>
  <si>
    <t>Acreedor 2</t>
  </si>
  <si>
    <t>Acreedor 3</t>
  </si>
  <si>
    <t>Acreedor 4</t>
  </si>
  <si>
    <t>Acreedor 5</t>
  </si>
  <si>
    <t>TOTAL ACTIVOS</t>
  </si>
  <si>
    <t>TOTAL PASIVOS</t>
  </si>
  <si>
    <t>PASIVOS BANCARIOS.</t>
  </si>
  <si>
    <t>CAPITAL CONTABLE</t>
  </si>
  <si>
    <t>CAPITAL CONTABLE TANGIBLE</t>
  </si>
  <si>
    <t>VENTAS TOTALES</t>
  </si>
  <si>
    <t>COSTOS DE VENTA Y GASTOS DE OPERACION</t>
  </si>
  <si>
    <t>COSTO INTEGRAL DE FINANCIAMIENTO</t>
  </si>
  <si>
    <t>UTILIDAD NETA</t>
  </si>
  <si>
    <t>CAPACIDAD DE PAGO</t>
  </si>
  <si>
    <t>CAPITAL DE TRABAJO</t>
  </si>
  <si>
    <t>APALANCAMIENTO (PT / CC)</t>
  </si>
  <si>
    <t>ENDEUDAMIENTO (PT / AT)</t>
  </si>
  <si>
    <t>COBERTURA DE INTERESES</t>
  </si>
  <si>
    <t>INFLACION DEL PERIODO</t>
  </si>
  <si>
    <t>CRECIMIENTO DE INGRESOS</t>
  </si>
  <si>
    <t>CRECIMIENTO DE ACTIVOS TOTALES.</t>
  </si>
  <si>
    <t>CRECIMIENTO DE PASIVOS TOTALES</t>
  </si>
  <si>
    <t>CRECIMIENTO DEL CAPITAL CONTABLE</t>
  </si>
  <si>
    <t>LIQUIDEZ</t>
  </si>
  <si>
    <t>ENDEUDAMIENTO</t>
  </si>
  <si>
    <t>RENTABILIDAD</t>
  </si>
  <si>
    <t>OPERACIÓN</t>
  </si>
  <si>
    <t>MARGEN BRUTO</t>
  </si>
  <si>
    <t>MARGEN DE OPERACIÓN</t>
  </si>
  <si>
    <t>MARGEN NETO</t>
  </si>
  <si>
    <t>INPC INICIO AÑO</t>
  </si>
  <si>
    <t>INPC FINAL PERIODO</t>
  </si>
  <si>
    <t>OPERACION</t>
  </si>
  <si>
    <t>GENERACION BRUTA OPERATIVA</t>
  </si>
  <si>
    <t>FUENTES DE OPERACION</t>
  </si>
  <si>
    <t>AUMENTO (DISM) DE PROVEEDORES</t>
  </si>
  <si>
    <t>AUMENTO (DISM) DE ANTICIPO DE CLIENTES</t>
  </si>
  <si>
    <t xml:space="preserve">AUMENTO (DISM) DE ACREEDORES DIVERSOS </t>
  </si>
  <si>
    <t>RECURSOS GENERADOS POR LA OPERACION (CAP.DE PAGO)</t>
  </si>
  <si>
    <t>FINANCIAMIENTO</t>
  </si>
  <si>
    <t>AUMENTO (DISM) DE CAPITAL SOCIAL</t>
  </si>
  <si>
    <t>(MENOS) DIVIDENDOS (DIFERENCIA EN UTILIDADES)</t>
  </si>
  <si>
    <t>SUMA FINANCIAMIENTO INTERNO</t>
  </si>
  <si>
    <t>EXTERNO</t>
  </si>
  <si>
    <t>AUMENTO (DISM) DE DOCTOS POR PAGAR C.P.</t>
  </si>
  <si>
    <t>AUMENTO (DISM) DE DOCTOS X PAGAR L.P.</t>
  </si>
  <si>
    <t>AUMENTO (DISM) DE IMPUESTOS X PAGAR</t>
  </si>
  <si>
    <t>SUMA FINANCIAMIENTO EXTERNO</t>
  </si>
  <si>
    <t>REC. UTILIZADOS EN ACTIVIDADES DE FINANCIAMIENTO</t>
  </si>
  <si>
    <t>INVERSION</t>
  </si>
  <si>
    <t>RECURSOS UTILIZADOS EN ACTIVIDADES DE INVERSION</t>
  </si>
  <si>
    <t>OTROS USOS NO OPERATIVOS</t>
  </si>
  <si>
    <t>TOTAL OTROS USOS NO OPERATIVOS</t>
  </si>
  <si>
    <t>AUMENTO (DISM) EN CAJA Y ACT. LIQUIDOS</t>
  </si>
  <si>
    <t>ANTICIPOS DE CLIENTES</t>
  </si>
  <si>
    <t>AUMENTO (DISM) OTRAS CUENTAS DE CAPITAL SOCIAL</t>
  </si>
  <si>
    <t>AUMENTO (DISM) COMPAÑIAS RELACIONADAS</t>
  </si>
  <si>
    <t>INTERCOMPAÑIAS</t>
  </si>
  <si>
    <t>AUMENTO (DISM) DE OTROS PASIVOS</t>
  </si>
  <si>
    <t xml:space="preserve">(AUMENTO) DISM DE CLIENTES </t>
  </si>
  <si>
    <t>(AUMENTO) DISM DE INVENTARIOS</t>
  </si>
  <si>
    <t>(AUMENTO) DISM DE IMP. X RECUPERAR</t>
  </si>
  <si>
    <t>(AUMENTO) DISM DE DEUDORES DIVERSOS</t>
  </si>
  <si>
    <t>(AUMENTO) DISM  ACTIVO FIJO</t>
  </si>
  <si>
    <t>(AUMENTO) DISM EN CARGOS DIFERIDOS</t>
  </si>
  <si>
    <t>(AUMENTO) DISM DE OTROS ACTIVOS CIRCULANTES</t>
  </si>
  <si>
    <t>RAZÓN Z DE ALTMAN</t>
  </si>
  <si>
    <t>UTILIDADES RETENIDOS / ACTIVOS TOTALES</t>
  </si>
  <si>
    <t>RAZON Z</t>
  </si>
  <si>
    <t>ESTADO DE POSCIÓN FINANCIERA</t>
  </si>
  <si>
    <t>ESTADO DE RESULTADOS</t>
  </si>
  <si>
    <t>EMPRESA OTORGADORA DE CRÉDITO SA DE CV</t>
  </si>
  <si>
    <t>MESES ANALIZADOS</t>
  </si>
  <si>
    <t>REFERENCIAS COMERCIALES:</t>
  </si>
  <si>
    <t>COMENTARIOS DE APOYO:</t>
  </si>
  <si>
    <t>19.- ENDEUDAMIENTO</t>
  </si>
  <si>
    <t>20.- DIAS INVENTARIOS</t>
  </si>
  <si>
    <t>21.- DIAS CARTERA OPERATIVA</t>
  </si>
  <si>
    <t>22.- CICLO OPERATIVO EN DIAS</t>
  </si>
  <si>
    <t>23.- DIAS POR PAGAR A PROVEEDORES</t>
  </si>
  <si>
    <t>24.- DIAS POR PAGAR PASIVO CIRC.</t>
  </si>
  <si>
    <t>25.- CICLO FINANCIERO EN DIAS</t>
  </si>
  <si>
    <t>40.- RAZON Z</t>
  </si>
  <si>
    <t>39.- RENTABILIDAD ACTIVO TOTAL</t>
  </si>
  <si>
    <t xml:space="preserve"> 7.- ACTUALIZACION DEL CAPITAL CONTABLE</t>
  </si>
  <si>
    <t>26.- UTILIDAD NETA/CAPITAL CONTABLE INICIAL</t>
  </si>
  <si>
    <t>CLIENTE: SOLICITO CRÉDITO SA DE CV</t>
  </si>
  <si>
    <t>IMPUESTOS POR ACREDITAR</t>
  </si>
  <si>
    <t>MÁRGENES</t>
  </si>
  <si>
    <t>DÍAS CARTERA OPERATIVA</t>
  </si>
  <si>
    <t>DÍAS INVENTARIOS</t>
  </si>
  <si>
    <t>CICLO OPERATIVO EN DÍAS</t>
  </si>
  <si>
    <t>DÍAS POR PAGAR A PROVEEDORES</t>
  </si>
  <si>
    <t>DÍAS POR PAGAR PASIVO CIRCULANTE</t>
  </si>
  <si>
    <t>CICLO FINANCIERO EN DÍAS</t>
  </si>
  <si>
    <t>UTILIDAD NETA / CAPITAL CONTABLE INICIAL</t>
  </si>
  <si>
    <t>UTILIDAD NETA / ACTIVOS FIJOS NETOS</t>
  </si>
  <si>
    <t>UTILIDAD NETA / ACTIVO TOTAL</t>
  </si>
  <si>
    <t>DEPRECIACIÓN ACUMULADA</t>
  </si>
  <si>
    <t>PROPUESTA DE CRÉDITO</t>
  </si>
  <si>
    <t>EBITDA (flujo de efectivo generado por  la empresa)</t>
  </si>
  <si>
    <t>ÍNDICE DE LIQUIDEZ (debe ser un indicador con valor de 2.00)</t>
  </si>
  <si>
    <t>PRUEBA DE ACIDO (debe ser un indicador con valor de 1.00)</t>
  </si>
  <si>
    <t>CARGOS NO MONETARIOS (Depreciación)</t>
  </si>
  <si>
    <t>saldo final en bancos</t>
  </si>
  <si>
    <t>Se solicitaron, todos fueron positivas</t>
  </si>
  <si>
    <t>Solicitar un aval</t>
  </si>
  <si>
    <t>CRECIMIENTO (real)</t>
  </si>
  <si>
    <t>El sector en el que la empresa realiza sus actividades, es muy estable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</si>
</sst>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000;[Red]\-#,##0.0000"/>
  </numFmts>
  <fonts count="11" x14ac:knownFonts="1">
    <font>
      <sz val="10"/>
      <name val="Courier"/>
    </font>
    <font>
      <sz val="10"/>
      <name val="Courier"/>
    </font>
    <font>
      <sz val="1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3">
    <xf numFmtId="164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64" fontId="0" fillId="0" borderId="0" xfId="0"/>
    <xf numFmtId="164" fontId="2" fillId="0" borderId="0" xfId="0" applyFont="1"/>
    <xf numFmtId="10" fontId="2" fillId="0" borderId="0" xfId="2" applyNumberFormat="1" applyFont="1"/>
    <xf numFmtId="38" fontId="2" fillId="0" borderId="0" xfId="1" applyNumberFormat="1" applyFont="1"/>
    <xf numFmtId="10" fontId="2" fillId="0" borderId="0" xfId="2" applyNumberFormat="1" applyFont="1" applyAlignment="1">
      <alignment horizontal="center"/>
    </xf>
    <xf numFmtId="40" fontId="2" fillId="0" borderId="0" xfId="1" applyFont="1"/>
    <xf numFmtId="164" fontId="3" fillId="0" borderId="0" xfId="0" applyFont="1"/>
    <xf numFmtId="40" fontId="2" fillId="0" borderId="0" xfId="1" applyFont="1" applyAlignment="1">
      <alignment horizontal="center"/>
    </xf>
    <xf numFmtId="40" fontId="3" fillId="2" borderId="0" xfId="1" applyFont="1" applyFill="1"/>
    <xf numFmtId="38" fontId="3" fillId="2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0" fontId="2" fillId="0" borderId="0" xfId="2" applyNumberFormat="1" applyFont="1" applyFill="1"/>
    <xf numFmtId="10" fontId="3" fillId="0" borderId="0" xfId="2" applyNumberFormat="1" applyFont="1" applyFill="1" applyAlignment="1">
      <alignment horizontal="centerContinuous"/>
    </xf>
    <xf numFmtId="17" fontId="4" fillId="0" borderId="0" xfId="0" applyNumberFormat="1" applyFont="1" applyAlignment="1">
      <alignment horizontal="center"/>
    </xf>
    <xf numFmtId="10" fontId="2" fillId="0" borderId="0" xfId="2" applyNumberFormat="1" applyFont="1" applyFill="1" applyAlignment="1">
      <alignment horizontal="center"/>
    </xf>
    <xf numFmtId="164" fontId="2" fillId="0" borderId="0" xfId="0" applyFont="1" applyAlignment="1">
      <alignment horizontal="center"/>
    </xf>
    <xf numFmtId="164" fontId="4" fillId="0" borderId="0" xfId="0" applyFont="1" applyAlignment="1">
      <alignment horizontal="center"/>
    </xf>
    <xf numFmtId="38" fontId="2" fillId="0" borderId="0" xfId="1" applyNumberFormat="1" applyFont="1" applyFill="1"/>
    <xf numFmtId="38" fontId="4" fillId="0" borderId="0" xfId="1" applyNumberFormat="1" applyFont="1" applyFill="1"/>
    <xf numFmtId="38" fontId="3" fillId="0" borderId="0" xfId="1" applyNumberFormat="1" applyFont="1" applyFill="1"/>
    <xf numFmtId="10" fontId="3" fillId="0" borderId="0" xfId="2" applyNumberFormat="1" applyFont="1" applyFill="1"/>
    <xf numFmtId="38" fontId="3" fillId="0" borderId="0" xfId="1" applyNumberFormat="1" applyFont="1" applyFill="1" applyAlignment="1">
      <alignment horizontal="centerContinuous"/>
    </xf>
    <xf numFmtId="17" fontId="2" fillId="0" borderId="0" xfId="0" applyNumberFormat="1" applyFont="1" applyAlignment="1">
      <alignment horizontal="center"/>
    </xf>
    <xf numFmtId="38" fontId="2" fillId="0" borderId="0" xfId="1" applyNumberFormat="1" applyFont="1" applyFill="1" applyAlignment="1">
      <alignment horizontal="center"/>
    </xf>
    <xf numFmtId="40" fontId="2" fillId="0" borderId="0" xfId="1" applyFont="1" applyFill="1"/>
    <xf numFmtId="40" fontId="2" fillId="0" borderId="0" xfId="2" applyNumberFormat="1" applyFont="1" applyFill="1"/>
    <xf numFmtId="38" fontId="3" fillId="0" borderId="0" xfId="1" applyNumberFormat="1" applyFont="1" applyFill="1" applyAlignment="1">
      <alignment horizontal="left"/>
    </xf>
    <xf numFmtId="165" fontId="4" fillId="0" borderId="0" xfId="1" applyNumberFormat="1" applyFont="1" applyFill="1"/>
    <xf numFmtId="40" fontId="2" fillId="0" borderId="0" xfId="1" applyFont="1" applyFill="1" applyAlignment="1">
      <alignment horizontal="center"/>
    </xf>
    <xf numFmtId="164" fontId="3" fillId="3" borderId="1" xfId="0" applyFont="1" applyFill="1" applyBorder="1" applyAlignment="1">
      <alignment horizontal="centerContinuous"/>
    </xf>
    <xf numFmtId="164" fontId="3" fillId="3" borderId="2" xfId="0" applyFont="1" applyFill="1" applyBorder="1" applyAlignment="1">
      <alignment horizontal="centerContinuous"/>
    </xf>
    <xf numFmtId="164" fontId="3" fillId="3" borderId="0" xfId="0" applyFont="1" applyFill="1" applyAlignment="1">
      <alignment horizontal="centerContinuous"/>
    </xf>
    <xf numFmtId="10" fontId="3" fillId="3" borderId="0" xfId="2" applyNumberFormat="1" applyFont="1" applyFill="1" applyBorder="1" applyAlignment="1">
      <alignment horizontal="centerContinuous"/>
    </xf>
    <xf numFmtId="10" fontId="3" fillId="3" borderId="5" xfId="2" applyNumberFormat="1" applyFont="1" applyFill="1" applyBorder="1" applyAlignment="1">
      <alignment horizontal="centerContinuous"/>
    </xf>
    <xf numFmtId="164" fontId="3" fillId="3" borderId="6" xfId="0" applyFont="1" applyFill="1" applyBorder="1" applyAlignment="1">
      <alignment horizontal="centerContinuous"/>
    </xf>
    <xf numFmtId="164" fontId="3" fillId="3" borderId="7" xfId="0" applyFont="1" applyFill="1" applyBorder="1" applyAlignment="1">
      <alignment horizontal="centerContinuous"/>
    </xf>
    <xf numFmtId="164" fontId="3" fillId="3" borderId="8" xfId="0" applyFont="1" applyFill="1" applyBorder="1" applyAlignment="1">
      <alignment horizontal="centerContinuous"/>
    </xf>
    <xf numFmtId="164" fontId="3" fillId="3" borderId="4" xfId="0" applyFont="1" applyFill="1" applyBorder="1" applyAlignment="1">
      <alignment horizontal="centerContinuous"/>
    </xf>
    <xf numFmtId="164" fontId="5" fillId="3" borderId="1" xfId="0" applyFont="1" applyFill="1" applyBorder="1" applyAlignment="1">
      <alignment horizontal="centerContinuous"/>
    </xf>
    <xf numFmtId="10" fontId="3" fillId="3" borderId="2" xfId="2" applyNumberFormat="1" applyFont="1" applyFill="1" applyBorder="1" applyAlignment="1">
      <alignment horizontal="centerContinuous"/>
    </xf>
    <xf numFmtId="10" fontId="3" fillId="3" borderId="3" xfId="2" applyNumberFormat="1" applyFont="1" applyFill="1" applyBorder="1" applyAlignment="1">
      <alignment horizontal="centerContinuous"/>
    </xf>
    <xf numFmtId="38" fontId="3" fillId="4" borderId="0" xfId="1" applyNumberFormat="1" applyFont="1" applyFill="1" applyAlignment="1">
      <alignment horizontal="centerContinuous"/>
    </xf>
    <xf numFmtId="10" fontId="3" fillId="4" borderId="0" xfId="2" applyNumberFormat="1" applyFont="1" applyFill="1" applyAlignment="1">
      <alignment horizontal="centerContinuous"/>
    </xf>
    <xf numFmtId="10" fontId="2" fillId="4" borderId="0" xfId="2" applyNumberFormat="1" applyFont="1" applyFill="1"/>
    <xf numFmtId="38" fontId="2" fillId="4" borderId="0" xfId="1" applyNumberFormat="1" applyFont="1" applyFill="1" applyAlignment="1">
      <alignment horizontal="centerContinuous"/>
    </xf>
    <xf numFmtId="10" fontId="2" fillId="4" borderId="0" xfId="2" applyNumberFormat="1" applyFont="1" applyFill="1" applyAlignment="1">
      <alignment horizontal="centerContinuous"/>
    </xf>
    <xf numFmtId="10" fontId="3" fillId="2" borderId="0" xfId="2" applyNumberFormat="1" applyFont="1" applyFill="1"/>
    <xf numFmtId="10" fontId="2" fillId="2" borderId="0" xfId="2" applyNumberFormat="1" applyFont="1" applyFill="1"/>
    <xf numFmtId="38" fontId="3" fillId="2" borderId="0" xfId="1" applyNumberFormat="1" applyFont="1" applyFill="1" applyAlignment="1">
      <alignment horizontal="right"/>
    </xf>
    <xf numFmtId="40" fontId="3" fillId="2" borderId="0" xfId="1" applyFont="1" applyFill="1" applyAlignment="1">
      <alignment horizontal="center"/>
    </xf>
    <xf numFmtId="164" fontId="3" fillId="4" borderId="0" xfId="0" applyFont="1" applyFill="1" applyAlignment="1">
      <alignment horizontal="centerContinuous"/>
    </xf>
    <xf numFmtId="0" fontId="5" fillId="2" borderId="0" xfId="1" applyNumberFormat="1" applyFont="1" applyFill="1" applyAlignment="1">
      <alignment horizontal="center"/>
    </xf>
    <xf numFmtId="164" fontId="8" fillId="5" borderId="0" xfId="0" applyFont="1" applyFill="1"/>
    <xf numFmtId="40" fontId="8" fillId="5" borderId="0" xfId="1" applyFont="1" applyFill="1"/>
    <xf numFmtId="9" fontId="2" fillId="0" borderId="0" xfId="2" applyFont="1"/>
    <xf numFmtId="1" fontId="2" fillId="0" borderId="0" xfId="1" applyNumberFormat="1" applyFont="1" applyFill="1" applyAlignment="1">
      <alignment horizontal="right"/>
    </xf>
    <xf numFmtId="40" fontId="2" fillId="2" borderId="0" xfId="1" applyFont="1" applyFill="1"/>
    <xf numFmtId="38" fontId="2" fillId="2" borderId="0" xfId="1" applyNumberFormat="1" applyFont="1" applyFill="1"/>
    <xf numFmtId="10" fontId="2" fillId="6" borderId="0" xfId="2" applyNumberFormat="1" applyFont="1" applyFill="1"/>
    <xf numFmtId="40" fontId="2" fillId="6" borderId="0" xfId="1" applyFont="1" applyFill="1"/>
    <xf numFmtId="1" fontId="3" fillId="0" borderId="0" xfId="1" applyNumberFormat="1" applyFont="1" applyFill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233" transitionEvaluation="1"/>
  <dimension ref="H3:T823"/>
  <sheetViews>
    <sheetView showGridLines="0" topLeftCell="F233" zoomScale="120" zoomScaleNormal="120" workbookViewId="0">
      <selection activeCell="I249" sqref="I249"/>
    </sheetView>
  </sheetViews>
  <sheetFormatPr baseColWidth="10" defaultColWidth="9.625" defaultRowHeight="12.75" x14ac:dyDescent="0.2"/>
  <cols>
    <col min="1" max="7" width="9.625" style="1"/>
    <col min="8" max="8" width="59.5" style="1" customWidth="1"/>
    <col min="9" max="9" width="10.875" style="1" customWidth="1"/>
    <col min="10" max="10" width="8.125" style="11" customWidth="1"/>
    <col min="11" max="11" width="3.75" style="1" customWidth="1"/>
    <col min="12" max="12" width="10.875" style="1" customWidth="1"/>
    <col min="13" max="13" width="8.125" style="11" customWidth="1"/>
    <col min="14" max="14" width="3.75" style="1" customWidth="1"/>
    <col min="15" max="15" width="10.875" style="1" customWidth="1"/>
    <col min="16" max="16" width="8.125" style="11" customWidth="1"/>
    <col min="17" max="17" width="15.625" style="1" customWidth="1"/>
    <col min="18" max="21" width="0" style="1" hidden="1" customWidth="1"/>
    <col min="22" max="16384" width="9.625" style="1"/>
  </cols>
  <sheetData>
    <row r="3" spans="8:18" x14ac:dyDescent="0.2">
      <c r="H3" s="1" t="s">
        <v>0</v>
      </c>
    </row>
    <row r="4" spans="8:18" x14ac:dyDescent="0.2">
      <c r="H4" s="38" t="s">
        <v>217</v>
      </c>
      <c r="I4" s="30"/>
      <c r="J4" s="39"/>
      <c r="K4" s="30"/>
      <c r="L4" s="30"/>
      <c r="M4" s="39"/>
      <c r="N4" s="30"/>
      <c r="O4" s="30"/>
      <c r="P4" s="40"/>
    </row>
    <row r="5" spans="8:18" x14ac:dyDescent="0.2">
      <c r="H5" s="37" t="s">
        <v>200</v>
      </c>
      <c r="I5" s="31"/>
      <c r="J5" s="32"/>
      <c r="K5" s="31"/>
      <c r="L5" s="31"/>
      <c r="M5" s="32"/>
      <c r="N5" s="31"/>
      <c r="O5" s="31"/>
      <c r="P5" s="33"/>
    </row>
    <row r="6" spans="8:18" x14ac:dyDescent="0.2">
      <c r="H6" s="34" t="s">
        <v>69</v>
      </c>
      <c r="I6" s="35"/>
      <c r="J6" s="35"/>
      <c r="K6" s="35"/>
      <c r="L6" s="35"/>
      <c r="M6" s="35"/>
      <c r="N6" s="35"/>
      <c r="O6" s="35"/>
      <c r="P6" s="36"/>
    </row>
    <row r="7" spans="8:18" x14ac:dyDescent="0.2">
      <c r="H7" s="6"/>
      <c r="I7" s="13">
        <v>45992</v>
      </c>
      <c r="J7" s="14"/>
      <c r="K7" s="15"/>
      <c r="L7" s="13">
        <v>45627</v>
      </c>
      <c r="M7" s="14"/>
      <c r="N7" s="15"/>
      <c r="O7" s="13">
        <v>45261</v>
      </c>
    </row>
    <row r="8" spans="8:18" x14ac:dyDescent="0.2">
      <c r="I8" s="16" t="s">
        <v>27</v>
      </c>
      <c r="J8" s="14"/>
      <c r="K8" s="15"/>
      <c r="L8" s="16" t="s">
        <v>27</v>
      </c>
      <c r="M8" s="14"/>
      <c r="N8" s="15"/>
      <c r="O8" s="16" t="s">
        <v>27</v>
      </c>
    </row>
    <row r="10" spans="8:18" x14ac:dyDescent="0.2">
      <c r="H10" s="17" t="s">
        <v>71</v>
      </c>
      <c r="I10" s="18">
        <f>30000+1417547-1200000</f>
        <v>247547</v>
      </c>
      <c r="J10" s="11">
        <f t="shared" ref="J10:J18" si="0">I10/I$30</f>
        <v>1.5874408341671427E-2</v>
      </c>
      <c r="K10" s="17"/>
      <c r="L10" s="18">
        <f>20000+1201792-1047339</f>
        <v>174453</v>
      </c>
      <c r="M10" s="11">
        <f t="shared" ref="M10:M18" si="1">L10/L$30</f>
        <v>1.4392422513668235E-2</v>
      </c>
      <c r="N10" s="17"/>
      <c r="O10" s="18">
        <f>20000+89740</f>
        <v>109740</v>
      </c>
      <c r="P10" s="11">
        <f t="shared" ref="P10:P18" si="2">O10/O$30</f>
        <v>1.2749464996479781E-2</v>
      </c>
      <c r="Q10" s="17"/>
      <c r="R10" s="17"/>
    </row>
    <row r="11" spans="8:18" x14ac:dyDescent="0.2">
      <c r="H11" s="17" t="s">
        <v>67</v>
      </c>
      <c r="I11" s="18">
        <v>0</v>
      </c>
      <c r="J11" s="11">
        <f t="shared" si="0"/>
        <v>0</v>
      </c>
      <c r="K11" s="17"/>
      <c r="L11" s="18">
        <v>0</v>
      </c>
      <c r="M11" s="11">
        <f t="shared" si="1"/>
        <v>0</v>
      </c>
      <c r="N11" s="17"/>
      <c r="O11" s="18">
        <v>0</v>
      </c>
      <c r="P11" s="11">
        <f t="shared" si="2"/>
        <v>0</v>
      </c>
      <c r="Q11" s="17"/>
      <c r="R11" s="17"/>
    </row>
    <row r="12" spans="8:18" x14ac:dyDescent="0.2">
      <c r="H12" s="17" t="s">
        <v>72</v>
      </c>
      <c r="I12" s="18">
        <v>1318752</v>
      </c>
      <c r="J12" s="11">
        <f t="shared" si="0"/>
        <v>8.4567406389073091E-2</v>
      </c>
      <c r="K12" s="17"/>
      <c r="L12" s="18">
        <v>1851972</v>
      </c>
      <c r="M12" s="11">
        <f t="shared" si="1"/>
        <v>0.15278822093906777</v>
      </c>
      <c r="N12" s="17"/>
      <c r="O12" s="18">
        <v>1581930</v>
      </c>
      <c r="P12" s="11">
        <f t="shared" si="2"/>
        <v>0.18378677931366194</v>
      </c>
      <c r="Q12" s="17"/>
      <c r="R12" s="17"/>
    </row>
    <row r="13" spans="8:18" x14ac:dyDescent="0.2">
      <c r="H13" s="17" t="s">
        <v>73</v>
      </c>
      <c r="I13" s="18">
        <v>985763</v>
      </c>
      <c r="J13" s="11">
        <f t="shared" si="0"/>
        <v>6.3213872073226707E-2</v>
      </c>
      <c r="K13" s="17"/>
      <c r="L13" s="18">
        <v>788024</v>
      </c>
      <c r="M13" s="11">
        <f t="shared" si="1"/>
        <v>6.5012205917415564E-2</v>
      </c>
      <c r="N13" s="17"/>
      <c r="O13" s="18">
        <v>637946</v>
      </c>
      <c r="P13" s="11">
        <f t="shared" si="2"/>
        <v>7.4115821000950349E-2</v>
      </c>
      <c r="Q13" s="17"/>
      <c r="R13" s="17"/>
    </row>
    <row r="14" spans="8:18" x14ac:dyDescent="0.2">
      <c r="H14" s="17" t="s">
        <v>74</v>
      </c>
      <c r="I14" s="18">
        <v>0</v>
      </c>
      <c r="J14" s="11">
        <f t="shared" si="0"/>
        <v>0</v>
      </c>
      <c r="K14" s="17"/>
      <c r="L14" s="18">
        <v>0</v>
      </c>
      <c r="M14" s="11">
        <f t="shared" si="1"/>
        <v>0</v>
      </c>
      <c r="N14" s="17"/>
      <c r="O14" s="18">
        <v>0</v>
      </c>
      <c r="P14" s="11">
        <f t="shared" si="2"/>
        <v>0</v>
      </c>
      <c r="Q14" s="17"/>
      <c r="R14" s="17"/>
    </row>
    <row r="15" spans="8:18" x14ac:dyDescent="0.2">
      <c r="H15" s="17" t="s">
        <v>75</v>
      </c>
      <c r="I15" s="18">
        <v>0</v>
      </c>
      <c r="J15" s="11">
        <f t="shared" si="0"/>
        <v>0</v>
      </c>
      <c r="K15" s="17"/>
      <c r="L15" s="18">
        <v>0</v>
      </c>
      <c r="M15" s="11">
        <f t="shared" si="1"/>
        <v>0</v>
      </c>
      <c r="N15" s="17"/>
      <c r="O15" s="18">
        <v>978</v>
      </c>
      <c r="P15" s="11">
        <f t="shared" si="2"/>
        <v>1.1362289745359236E-4</v>
      </c>
      <c r="Q15" s="17"/>
      <c r="R15" s="17"/>
    </row>
    <row r="16" spans="8:18" x14ac:dyDescent="0.2">
      <c r="H16" s="17" t="s">
        <v>76</v>
      </c>
      <c r="I16" s="18">
        <v>0</v>
      </c>
      <c r="J16" s="11">
        <f t="shared" si="0"/>
        <v>0</v>
      </c>
      <c r="K16" s="17"/>
      <c r="L16" s="18">
        <v>0</v>
      </c>
      <c r="M16" s="11">
        <f t="shared" si="1"/>
        <v>0</v>
      </c>
      <c r="N16" s="17"/>
      <c r="O16" s="18">
        <v>0</v>
      </c>
      <c r="P16" s="11">
        <f t="shared" si="2"/>
        <v>0</v>
      </c>
      <c r="Q16" s="17"/>
      <c r="R16" s="17"/>
    </row>
    <row r="17" spans="8:18" x14ac:dyDescent="0.2">
      <c r="H17" s="17" t="s">
        <v>218</v>
      </c>
      <c r="I17" s="18">
        <v>0</v>
      </c>
      <c r="J17" s="11">
        <f t="shared" si="0"/>
        <v>0</v>
      </c>
      <c r="K17" s="17"/>
      <c r="L17" s="18">
        <v>21475</v>
      </c>
      <c r="M17" s="11">
        <f t="shared" si="1"/>
        <v>1.7716936566354569E-3</v>
      </c>
      <c r="N17" s="17"/>
      <c r="O17" s="18">
        <v>0</v>
      </c>
      <c r="P17" s="11">
        <f t="shared" si="2"/>
        <v>0</v>
      </c>
      <c r="Q17" s="17"/>
      <c r="R17" s="17"/>
    </row>
    <row r="18" spans="8:18" x14ac:dyDescent="0.2">
      <c r="H18" s="19" t="s">
        <v>77</v>
      </c>
      <c r="I18" s="19">
        <f>SUM(I10:I17)</f>
        <v>2552062</v>
      </c>
      <c r="J18" s="20">
        <f t="shared" si="0"/>
        <v>0.16365568680397122</v>
      </c>
      <c r="K18" s="19"/>
      <c r="L18" s="19">
        <f>SUM(L10:L17)</f>
        <v>2835924</v>
      </c>
      <c r="M18" s="20">
        <f t="shared" si="1"/>
        <v>0.23396454302678701</v>
      </c>
      <c r="N18" s="19"/>
      <c r="O18" s="19">
        <f>SUM(O10:O17)</f>
        <v>2330594</v>
      </c>
      <c r="P18" s="20">
        <f t="shared" si="2"/>
        <v>0.27076568820854563</v>
      </c>
      <c r="Q18" s="17"/>
      <c r="R18" s="17"/>
    </row>
    <row r="19" spans="8:18" x14ac:dyDescent="0.2">
      <c r="H19" s="17"/>
      <c r="I19" s="17"/>
      <c r="K19" s="17"/>
      <c r="L19" s="17"/>
      <c r="N19" s="17"/>
      <c r="O19" s="17"/>
      <c r="Q19" s="17"/>
      <c r="R19" s="17"/>
    </row>
    <row r="20" spans="8:18" x14ac:dyDescent="0.2">
      <c r="H20" s="17" t="s">
        <v>78</v>
      </c>
      <c r="I20" s="18">
        <v>16433906</v>
      </c>
      <c r="J20" s="11">
        <f t="shared" ref="J20:J28" si="3">I20/I$30</f>
        <v>1.0538545589025281</v>
      </c>
      <c r="K20" s="17"/>
      <c r="L20" s="18">
        <v>10591644</v>
      </c>
      <c r="M20" s="11">
        <f t="shared" ref="M20:M28" si="4">L20/L$30</f>
        <v>0.87381366650249115</v>
      </c>
      <c r="N20" s="17"/>
      <c r="O20" s="18">
        <v>7291644</v>
      </c>
      <c r="P20" s="11">
        <f t="shared" ref="P20:P28" si="5">O20/O$30</f>
        <v>0.84713468147249693</v>
      </c>
      <c r="Q20" s="17"/>
      <c r="R20" s="17"/>
    </row>
    <row r="21" spans="8:18" x14ac:dyDescent="0.2">
      <c r="H21" s="17" t="s">
        <v>79</v>
      </c>
      <c r="I21" s="18">
        <v>486003</v>
      </c>
      <c r="J21" s="11">
        <f t="shared" si="3"/>
        <v>3.1165839526543802E-2</v>
      </c>
      <c r="K21" s="17"/>
      <c r="L21" s="18">
        <v>430192</v>
      </c>
      <c r="M21" s="11">
        <f t="shared" si="4"/>
        <v>3.5490963331097573E-2</v>
      </c>
      <c r="N21" s="17"/>
      <c r="O21" s="18">
        <v>430192</v>
      </c>
      <c r="P21" s="11">
        <f t="shared" si="5"/>
        <v>4.9979203989116365E-2</v>
      </c>
      <c r="Q21" s="17"/>
      <c r="R21" s="17"/>
    </row>
    <row r="22" spans="8:18" x14ac:dyDescent="0.2">
      <c r="H22" s="17" t="s">
        <v>80</v>
      </c>
      <c r="I22" s="18">
        <v>1201008</v>
      </c>
      <c r="J22" s="11">
        <f t="shared" si="3"/>
        <v>7.7016855036070392E-2</v>
      </c>
      <c r="K22" s="17"/>
      <c r="L22" s="18">
        <v>1446775</v>
      </c>
      <c r="M22" s="11">
        <f t="shared" si="4"/>
        <v>0.11935935227374915</v>
      </c>
      <c r="N22" s="17"/>
      <c r="O22" s="18">
        <v>986327</v>
      </c>
      <c r="P22" s="11">
        <f t="shared" si="5"/>
        <v>0.11459031858559243</v>
      </c>
      <c r="Q22" s="17"/>
      <c r="R22" s="17"/>
    </row>
    <row r="23" spans="8:18" x14ac:dyDescent="0.2">
      <c r="H23" s="17" t="s">
        <v>81</v>
      </c>
      <c r="I23" s="18">
        <v>1065305</v>
      </c>
      <c r="J23" s="11">
        <f t="shared" si="3"/>
        <v>6.8314649656122994E-2</v>
      </c>
      <c r="K23" s="17"/>
      <c r="L23" s="18">
        <v>818826</v>
      </c>
      <c r="M23" s="11">
        <f t="shared" si="4"/>
        <v>6.7553379747994621E-2</v>
      </c>
      <c r="N23" s="17"/>
      <c r="O23" s="18">
        <v>818826</v>
      </c>
      <c r="P23" s="11">
        <f t="shared" si="5"/>
        <v>9.5130248088277317E-2</v>
      </c>
      <c r="Q23" s="17"/>
      <c r="R23" s="17"/>
    </row>
    <row r="24" spans="8:18" x14ac:dyDescent="0.2">
      <c r="H24" s="17" t="s">
        <v>64</v>
      </c>
      <c r="I24" s="18">
        <v>0</v>
      </c>
      <c r="J24" s="11">
        <f t="shared" si="3"/>
        <v>0</v>
      </c>
      <c r="K24" s="17"/>
      <c r="L24" s="18">
        <v>0</v>
      </c>
      <c r="M24" s="11">
        <f t="shared" si="4"/>
        <v>0</v>
      </c>
      <c r="N24" s="17"/>
      <c r="O24" s="18">
        <v>0</v>
      </c>
      <c r="P24" s="11">
        <f t="shared" si="5"/>
        <v>0</v>
      </c>
      <c r="Q24" s="17"/>
      <c r="R24" s="17"/>
    </row>
    <row r="25" spans="8:18" x14ac:dyDescent="0.2">
      <c r="H25" s="17" t="s">
        <v>65</v>
      </c>
      <c r="I25" s="18">
        <v>0</v>
      </c>
      <c r="J25" s="11">
        <f t="shared" si="3"/>
        <v>0</v>
      </c>
      <c r="K25" s="17"/>
      <c r="L25" s="18">
        <v>0</v>
      </c>
      <c r="M25" s="11">
        <f t="shared" si="4"/>
        <v>0</v>
      </c>
      <c r="N25" s="17"/>
      <c r="O25" s="18">
        <v>0</v>
      </c>
      <c r="P25" s="11">
        <f t="shared" si="5"/>
        <v>0</v>
      </c>
      <c r="Q25" s="17"/>
      <c r="R25" s="17"/>
    </row>
    <row r="26" spans="8:18" x14ac:dyDescent="0.2">
      <c r="H26" s="17" t="s">
        <v>63</v>
      </c>
      <c r="I26" s="18">
        <v>0</v>
      </c>
      <c r="J26" s="11">
        <f t="shared" si="3"/>
        <v>0</v>
      </c>
      <c r="K26" s="17"/>
      <c r="L26" s="18">
        <v>0</v>
      </c>
      <c r="M26" s="11">
        <f t="shared" si="4"/>
        <v>0</v>
      </c>
      <c r="N26" s="17"/>
      <c r="O26" s="18">
        <v>0</v>
      </c>
      <c r="P26" s="11">
        <f t="shared" si="5"/>
        <v>0</v>
      </c>
      <c r="Q26" s="17"/>
      <c r="R26" s="17"/>
    </row>
    <row r="27" spans="8:18" x14ac:dyDescent="0.2">
      <c r="H27" s="17" t="s">
        <v>229</v>
      </c>
      <c r="I27" s="18">
        <v>-6144191</v>
      </c>
      <c r="J27" s="11">
        <f t="shared" si="3"/>
        <v>-0.39400758992523643</v>
      </c>
      <c r="K27" s="17"/>
      <c r="L27" s="18">
        <v>-4002191</v>
      </c>
      <c r="M27" s="11">
        <f t="shared" si="4"/>
        <v>-0.33018190488211946</v>
      </c>
      <c r="N27" s="17"/>
      <c r="O27" s="18">
        <v>-3250163</v>
      </c>
      <c r="P27" s="11">
        <f t="shared" si="5"/>
        <v>-0.37760014034402878</v>
      </c>
      <c r="Q27" s="17"/>
      <c r="R27" s="17"/>
    </row>
    <row r="28" spans="8:18" x14ac:dyDescent="0.2">
      <c r="H28" s="19" t="s">
        <v>82</v>
      </c>
      <c r="I28" s="19">
        <f>SUM(I20:I27)</f>
        <v>13042031</v>
      </c>
      <c r="J28" s="20">
        <f t="shared" si="3"/>
        <v>0.83634431319602875</v>
      </c>
      <c r="K28" s="19"/>
      <c r="L28" s="19">
        <f>SUM(L20:L27)</f>
        <v>9285246</v>
      </c>
      <c r="M28" s="20">
        <f t="shared" si="4"/>
        <v>0.76603545697321296</v>
      </c>
      <c r="N28" s="19"/>
      <c r="O28" s="19">
        <f>SUM(O20:O27)</f>
        <v>6276826</v>
      </c>
      <c r="P28" s="20">
        <f t="shared" si="5"/>
        <v>0.72923431179145437</v>
      </c>
      <c r="Q28" s="17"/>
      <c r="R28" s="17"/>
    </row>
    <row r="29" spans="8:18" x14ac:dyDescent="0.2">
      <c r="H29" s="17"/>
      <c r="I29" s="17"/>
      <c r="K29" s="17"/>
      <c r="L29" s="17"/>
      <c r="N29" s="17"/>
      <c r="O29" s="17"/>
      <c r="Q29" s="17"/>
      <c r="R29" s="17"/>
    </row>
    <row r="30" spans="8:18" x14ac:dyDescent="0.2">
      <c r="H30" s="19" t="s">
        <v>83</v>
      </c>
      <c r="I30" s="19">
        <f>I28+I18</f>
        <v>15594093</v>
      </c>
      <c r="J30" s="20">
        <v>1</v>
      </c>
      <c r="K30" s="19"/>
      <c r="L30" s="19">
        <f>L28+L18</f>
        <v>12121170</v>
      </c>
      <c r="M30" s="20">
        <v>1</v>
      </c>
      <c r="N30" s="19"/>
      <c r="O30" s="19">
        <f>O28+O18</f>
        <v>8607420</v>
      </c>
      <c r="P30" s="20">
        <v>1</v>
      </c>
      <c r="Q30" s="17"/>
      <c r="R30" s="17"/>
    </row>
    <row r="31" spans="8:18" x14ac:dyDescent="0.2">
      <c r="H31" s="17"/>
      <c r="I31" s="17"/>
      <c r="K31" s="17"/>
      <c r="L31" s="17"/>
      <c r="N31" s="17"/>
      <c r="O31" s="17"/>
      <c r="Q31" s="17"/>
      <c r="R31" s="17"/>
    </row>
    <row r="32" spans="8:18" x14ac:dyDescent="0.2">
      <c r="H32" s="17" t="s">
        <v>84</v>
      </c>
      <c r="I32" s="18">
        <v>0</v>
      </c>
      <c r="J32" s="11">
        <f t="shared" ref="J32:J40" si="6">I32/I$55</f>
        <v>0</v>
      </c>
      <c r="K32" s="17"/>
      <c r="L32" s="18">
        <v>0</v>
      </c>
      <c r="M32" s="11">
        <f t="shared" ref="M32:M40" si="7">L32/L$55</f>
        <v>0</v>
      </c>
      <c r="N32" s="17"/>
      <c r="O32" s="18">
        <v>0</v>
      </c>
      <c r="P32" s="11">
        <f t="shared" ref="P32:P40" si="8">O32/O$55</f>
        <v>0</v>
      </c>
      <c r="Q32" s="17"/>
      <c r="R32" s="17"/>
    </row>
    <row r="33" spans="8:18" x14ac:dyDescent="0.2">
      <c r="H33" s="17" t="s">
        <v>85</v>
      </c>
      <c r="I33" s="18">
        <v>548700</v>
      </c>
      <c r="J33" s="11">
        <f t="shared" si="6"/>
        <v>3.5186400388916503E-2</v>
      </c>
      <c r="K33" s="17"/>
      <c r="L33" s="18">
        <v>598756</v>
      </c>
      <c r="M33" s="11">
        <f t="shared" si="7"/>
        <v>4.9397541656457253E-2</v>
      </c>
      <c r="N33" s="17"/>
      <c r="O33" s="18">
        <v>514880</v>
      </c>
      <c r="P33" s="11">
        <f t="shared" si="8"/>
        <v>5.9818156892541552E-2</v>
      </c>
      <c r="Q33" s="17"/>
      <c r="R33" s="17"/>
    </row>
    <row r="34" spans="8:18" x14ac:dyDescent="0.2">
      <c r="H34" s="17" t="s">
        <v>86</v>
      </c>
      <c r="I34" s="18">
        <v>200000</v>
      </c>
      <c r="J34" s="11">
        <f t="shared" si="6"/>
        <v>1.2825369195887188E-2</v>
      </c>
      <c r="K34" s="17"/>
      <c r="L34" s="18">
        <v>200000</v>
      </c>
      <c r="M34" s="11">
        <f t="shared" si="7"/>
        <v>1.6500057337699249E-2</v>
      </c>
      <c r="N34" s="17"/>
      <c r="O34" s="18">
        <v>200000</v>
      </c>
      <c r="P34" s="11">
        <f t="shared" si="8"/>
        <v>2.3235766350427886E-2</v>
      </c>
      <c r="Q34" s="17"/>
      <c r="R34" s="17"/>
    </row>
    <row r="35" spans="8:18" x14ac:dyDescent="0.2">
      <c r="H35" s="17" t="s">
        <v>185</v>
      </c>
      <c r="I35" s="18">
        <v>1624636</v>
      </c>
      <c r="J35" s="11">
        <f t="shared" si="6"/>
        <v>0.10418278254464688</v>
      </c>
      <c r="K35" s="17"/>
      <c r="L35" s="18">
        <v>1227803.5862068962</v>
      </c>
      <c r="M35" s="11">
        <f t="shared" si="7"/>
        <v>0.10129414785923276</v>
      </c>
      <c r="N35" s="17"/>
      <c r="O35" s="18">
        <v>105623.75862069055</v>
      </c>
      <c r="P35" s="11">
        <f t="shared" si="8"/>
        <v>1.2271244881821795E-2</v>
      </c>
      <c r="Q35" s="17"/>
      <c r="R35" s="17"/>
    </row>
    <row r="36" spans="8:18" x14ac:dyDescent="0.2">
      <c r="H36" s="17" t="s">
        <v>87</v>
      </c>
      <c r="I36" s="18">
        <v>338338</v>
      </c>
      <c r="J36" s="11">
        <f t="shared" si="6"/>
        <v>2.1696548814990398E-2</v>
      </c>
      <c r="K36" s="17"/>
      <c r="L36" s="18">
        <v>271657</v>
      </c>
      <c r="M36" s="11">
        <f t="shared" si="7"/>
        <v>2.2411780380936823E-2</v>
      </c>
      <c r="N36" s="17"/>
      <c r="O36" s="18">
        <v>322083</v>
      </c>
      <c r="P36" s="11">
        <f t="shared" si="8"/>
        <v>3.7419226667224324E-2</v>
      </c>
      <c r="Q36" s="17"/>
      <c r="R36" s="17"/>
    </row>
    <row r="37" spans="8:18" x14ac:dyDescent="0.2">
      <c r="H37" s="17" t="s">
        <v>188</v>
      </c>
      <c r="I37" s="18">
        <v>1035763</v>
      </c>
      <c r="J37" s="11">
        <f t="shared" si="6"/>
        <v>6.6420214372198513E-2</v>
      </c>
      <c r="K37" s="17"/>
      <c r="L37" s="18">
        <v>483824</v>
      </c>
      <c r="M37" s="11">
        <f t="shared" si="7"/>
        <v>3.9915618706775007E-2</v>
      </c>
      <c r="N37" s="17"/>
      <c r="O37" s="18">
        <v>969749</v>
      </c>
      <c r="P37" s="11">
        <f t="shared" si="8"/>
        <v>0.11266430591280546</v>
      </c>
      <c r="Q37" s="17"/>
      <c r="R37" s="17"/>
    </row>
    <row r="38" spans="8:18" x14ac:dyDescent="0.2">
      <c r="H38" s="17" t="s">
        <v>62</v>
      </c>
      <c r="I38" s="18">
        <v>264655</v>
      </c>
      <c r="J38" s="11">
        <f t="shared" si="6"/>
        <v>1.697149042268762E-2</v>
      </c>
      <c r="K38" s="17"/>
      <c r="L38" s="18">
        <v>255444.41379310348</v>
      </c>
      <c r="M38" s="11">
        <f t="shared" si="7"/>
        <v>2.1074237370905902E-2</v>
      </c>
      <c r="N38" s="17"/>
      <c r="O38" s="18">
        <v>218197.24137931038</v>
      </c>
      <c r="P38" s="11">
        <f t="shared" si="8"/>
        <v>2.5349900594987856E-2</v>
      </c>
      <c r="Q38" s="17"/>
      <c r="R38" s="17"/>
    </row>
    <row r="39" spans="8:18" x14ac:dyDescent="0.2">
      <c r="H39" s="17" t="s">
        <v>88</v>
      </c>
      <c r="I39" s="17">
        <f>I73</f>
        <v>353285</v>
      </c>
      <c r="J39" s="11">
        <f t="shared" si="6"/>
        <v>2.2655052781845025E-2</v>
      </c>
      <c r="K39" s="17"/>
      <c r="L39" s="17">
        <f>L73</f>
        <v>380777</v>
      </c>
      <c r="M39" s="11">
        <f t="shared" si="7"/>
        <v>3.1414211664385537E-2</v>
      </c>
      <c r="N39" s="17"/>
      <c r="O39" s="17">
        <f>O73</f>
        <v>369431</v>
      </c>
      <c r="P39" s="11">
        <f t="shared" si="8"/>
        <v>4.2920061993024623E-2</v>
      </c>
      <c r="Q39" s="17"/>
      <c r="R39" s="17"/>
    </row>
    <row r="40" spans="8:18" x14ac:dyDescent="0.2">
      <c r="H40" s="19" t="s">
        <v>89</v>
      </c>
      <c r="I40" s="19">
        <f>SUM(I32:I39)</f>
        <v>4365377</v>
      </c>
      <c r="J40" s="20">
        <f t="shared" si="6"/>
        <v>0.27993785852117214</v>
      </c>
      <c r="K40" s="19"/>
      <c r="L40" s="19">
        <f>SUM(L32:L39)</f>
        <v>3418261.9999999995</v>
      </c>
      <c r="M40" s="20">
        <f t="shared" si="7"/>
        <v>0.28200759497639249</v>
      </c>
      <c r="N40" s="19"/>
      <c r="O40" s="19">
        <f>SUM(O32:O39)</f>
        <v>2699964.0000000009</v>
      </c>
      <c r="P40" s="20">
        <f t="shared" si="8"/>
        <v>0.3136786632928335</v>
      </c>
      <c r="Q40" s="17"/>
      <c r="R40" s="17"/>
    </row>
    <row r="41" spans="8:18" x14ac:dyDescent="0.2">
      <c r="H41" s="17"/>
      <c r="I41" s="17"/>
      <c r="K41" s="17"/>
      <c r="L41" s="17"/>
      <c r="N41" s="17"/>
      <c r="O41" s="17"/>
      <c r="Q41" s="17"/>
      <c r="R41" s="17"/>
    </row>
    <row r="42" spans="8:18" x14ac:dyDescent="0.2">
      <c r="H42" s="17" t="s">
        <v>84</v>
      </c>
      <c r="I42" s="18">
        <v>2288382</v>
      </c>
      <c r="J42" s="11">
        <f>I42/I$55</f>
        <v>0.14674672005611358</v>
      </c>
      <c r="K42" s="17"/>
      <c r="L42" s="18">
        <v>2004382</v>
      </c>
      <c r="M42" s="11">
        <f>L42/L$55</f>
        <v>0.16536208963326149</v>
      </c>
      <c r="N42" s="17"/>
      <c r="O42" s="18">
        <v>1500326</v>
      </c>
      <c r="P42" s="11">
        <f>O42/O$55</f>
        <v>0.17430612192736034</v>
      </c>
      <c r="Q42" s="17"/>
      <c r="R42" s="17"/>
    </row>
    <row r="43" spans="8:18" x14ac:dyDescent="0.2">
      <c r="H43" s="17" t="s">
        <v>90</v>
      </c>
      <c r="I43" s="18">
        <v>0</v>
      </c>
      <c r="J43" s="11">
        <f>I43/I$55</f>
        <v>0</v>
      </c>
      <c r="K43" s="17"/>
      <c r="L43" s="18">
        <v>0</v>
      </c>
      <c r="M43" s="11">
        <f>L43/L$55</f>
        <v>0</v>
      </c>
      <c r="N43" s="17"/>
      <c r="O43" s="18">
        <v>0</v>
      </c>
      <c r="P43" s="11">
        <f>O43/O$55</f>
        <v>0</v>
      </c>
      <c r="Q43" s="17"/>
      <c r="R43" s="17"/>
    </row>
    <row r="44" spans="8:18" x14ac:dyDescent="0.2">
      <c r="H44" s="19" t="s">
        <v>91</v>
      </c>
      <c r="I44" s="19">
        <f>SUM(I42:I43)</f>
        <v>2288382</v>
      </c>
      <c r="J44" s="20">
        <f>I44/I$55</f>
        <v>0.14674672005611358</v>
      </c>
      <c r="K44" s="19"/>
      <c r="L44" s="19">
        <f>SUM(L42:L43)</f>
        <v>2004382</v>
      </c>
      <c r="M44" s="20">
        <f>L44/L$55</f>
        <v>0.16536208963326149</v>
      </c>
      <c r="N44" s="19"/>
      <c r="O44" s="19">
        <f>SUM(O42:O43)</f>
        <v>1500326</v>
      </c>
      <c r="P44" s="20">
        <f>O44/O$55</f>
        <v>0.17430612192736034</v>
      </c>
      <c r="Q44" s="17"/>
      <c r="R44" s="17"/>
    </row>
    <row r="45" spans="8:18" x14ac:dyDescent="0.2">
      <c r="H45" s="17"/>
      <c r="I45" s="17"/>
      <c r="K45" s="17"/>
      <c r="L45" s="17"/>
      <c r="N45" s="17"/>
      <c r="O45" s="17"/>
      <c r="Q45" s="17"/>
      <c r="R45" s="17"/>
    </row>
    <row r="46" spans="8:18" x14ac:dyDescent="0.2">
      <c r="H46" s="19" t="s">
        <v>92</v>
      </c>
      <c r="I46" s="19">
        <f>I40+I44</f>
        <v>6653759</v>
      </c>
      <c r="J46" s="20">
        <f>I46/I$55</f>
        <v>0.4266845785772857</v>
      </c>
      <c r="K46" s="19"/>
      <c r="L46" s="19">
        <f>L40+L44</f>
        <v>5422644</v>
      </c>
      <c r="M46" s="20">
        <f>L46/L$55</f>
        <v>0.44736968460965404</v>
      </c>
      <c r="N46" s="19"/>
      <c r="O46" s="19">
        <f>O40+O44</f>
        <v>4200290.0000000009</v>
      </c>
      <c r="P46" s="20">
        <f>O46/O$55</f>
        <v>0.48798478522019384</v>
      </c>
      <c r="Q46" s="17"/>
      <c r="R46" s="17"/>
    </row>
    <row r="47" spans="8:18" x14ac:dyDescent="0.2">
      <c r="H47" s="17"/>
      <c r="I47" s="17"/>
      <c r="K47" s="17"/>
      <c r="L47" s="17"/>
      <c r="N47" s="17"/>
      <c r="O47" s="17"/>
      <c r="Q47" s="17"/>
      <c r="R47" s="17"/>
    </row>
    <row r="48" spans="8:18" x14ac:dyDescent="0.2">
      <c r="H48" s="17" t="s">
        <v>93</v>
      </c>
      <c r="I48" s="18">
        <v>100000</v>
      </c>
      <c r="J48" s="11">
        <f t="shared" ref="J48:J53" si="9">I48/I$55</f>
        <v>6.412684597943594E-3</v>
      </c>
      <c r="K48" s="17"/>
      <c r="L48" s="18">
        <v>100000</v>
      </c>
      <c r="M48" s="11">
        <f t="shared" ref="M48:M53" si="10">L48/L$55</f>
        <v>8.2500286688496245E-3</v>
      </c>
      <c r="N48" s="17"/>
      <c r="O48" s="18">
        <v>150000</v>
      </c>
      <c r="P48" s="11">
        <f t="shared" ref="P48:P53" si="11">O48/O$55</f>
        <v>1.7426824762820915E-2</v>
      </c>
      <c r="Q48" s="17"/>
      <c r="R48" s="17"/>
    </row>
    <row r="49" spans="8:18" x14ac:dyDescent="0.2">
      <c r="H49" s="17" t="s">
        <v>94</v>
      </c>
      <c r="I49" s="18">
        <v>0</v>
      </c>
      <c r="J49" s="11">
        <f t="shared" si="9"/>
        <v>0</v>
      </c>
      <c r="K49" s="17"/>
      <c r="L49" s="18">
        <v>0</v>
      </c>
      <c r="M49" s="11">
        <f t="shared" si="10"/>
        <v>0</v>
      </c>
      <c r="N49" s="17"/>
      <c r="O49" s="18">
        <v>0</v>
      </c>
      <c r="P49" s="11">
        <f t="shared" si="11"/>
        <v>0</v>
      </c>
      <c r="Q49" s="17"/>
      <c r="R49" s="17"/>
    </row>
    <row r="50" spans="8:18" x14ac:dyDescent="0.2">
      <c r="H50" s="17" t="s">
        <v>66</v>
      </c>
      <c r="I50" s="18">
        <v>0</v>
      </c>
      <c r="J50" s="11">
        <f t="shared" si="9"/>
        <v>0</v>
      </c>
      <c r="K50" s="17"/>
      <c r="L50" s="18">
        <v>0</v>
      </c>
      <c r="M50" s="11">
        <f t="shared" si="10"/>
        <v>0</v>
      </c>
      <c r="N50" s="17"/>
      <c r="O50" s="18">
        <v>0</v>
      </c>
      <c r="P50" s="11">
        <f t="shared" si="11"/>
        <v>0</v>
      </c>
      <c r="Q50" s="17"/>
      <c r="R50" s="17"/>
    </row>
    <row r="51" spans="8:18" x14ac:dyDescent="0.2">
      <c r="H51" s="17" t="s">
        <v>95</v>
      </c>
      <c r="I51" s="18">
        <f>6598526</f>
        <v>6598526</v>
      </c>
      <c r="J51" s="11">
        <f t="shared" si="9"/>
        <v>0.42314266049330351</v>
      </c>
      <c r="K51" s="17"/>
      <c r="L51" s="18">
        <v>4257130</v>
      </c>
      <c r="M51" s="11">
        <f t="shared" si="10"/>
        <v>0.35121444547019803</v>
      </c>
      <c r="N51" s="17"/>
      <c r="O51" s="18">
        <v>2269259</v>
      </c>
      <c r="P51" s="11">
        <f t="shared" si="11"/>
        <v>0.26363985956302816</v>
      </c>
      <c r="Q51" s="17"/>
      <c r="R51" s="17"/>
    </row>
    <row r="52" spans="8:18" x14ac:dyDescent="0.2">
      <c r="H52" s="17" t="s">
        <v>96</v>
      </c>
      <c r="I52" s="17">
        <f>I85</f>
        <v>2241807.9999999981</v>
      </c>
      <c r="J52" s="11">
        <f t="shared" si="9"/>
        <v>0.1437600763314672</v>
      </c>
      <c r="K52" s="17"/>
      <c r="L52" s="17">
        <f>L85</f>
        <v>2341396</v>
      </c>
      <c r="M52" s="11">
        <f t="shared" si="10"/>
        <v>0.19316584125129835</v>
      </c>
      <c r="N52" s="17"/>
      <c r="O52" s="17">
        <f>O85</f>
        <v>1987871</v>
      </c>
      <c r="P52" s="11">
        <f t="shared" si="11"/>
        <v>0.23094853045395716</v>
      </c>
      <c r="Q52" s="17"/>
      <c r="R52" s="17"/>
    </row>
    <row r="53" spans="8:18" x14ac:dyDescent="0.2">
      <c r="H53" s="19" t="s">
        <v>97</v>
      </c>
      <c r="I53" s="19">
        <f>SUM(I48:I52)</f>
        <v>8940333.9999999981</v>
      </c>
      <c r="J53" s="20">
        <f t="shared" si="9"/>
        <v>0.5733154214227143</v>
      </c>
      <c r="K53" s="19"/>
      <c r="L53" s="19">
        <f>SUM(L48:L52)</f>
        <v>6698526</v>
      </c>
      <c r="M53" s="20">
        <f t="shared" si="10"/>
        <v>0.55263031539034602</v>
      </c>
      <c r="N53" s="19"/>
      <c r="O53" s="19">
        <f>SUM(O48:O52)</f>
        <v>4407130</v>
      </c>
      <c r="P53" s="20">
        <f t="shared" si="11"/>
        <v>0.51201521477980627</v>
      </c>
      <c r="Q53" s="17"/>
      <c r="R53" s="17"/>
    </row>
    <row r="54" spans="8:18" x14ac:dyDescent="0.2">
      <c r="H54" s="19"/>
      <c r="I54" s="19"/>
      <c r="J54" s="20"/>
      <c r="K54" s="19"/>
      <c r="L54" s="19"/>
      <c r="M54" s="20"/>
      <c r="N54" s="19"/>
      <c r="O54" s="19"/>
      <c r="P54" s="20"/>
      <c r="Q54" s="17"/>
      <c r="R54" s="17"/>
    </row>
    <row r="55" spans="8:18" x14ac:dyDescent="0.2">
      <c r="H55" s="19" t="s">
        <v>98</v>
      </c>
      <c r="I55" s="19">
        <f>I46+I53</f>
        <v>15594092.999999998</v>
      </c>
      <c r="J55" s="20">
        <v>1</v>
      </c>
      <c r="K55" s="19"/>
      <c r="L55" s="19">
        <f>L46+L53</f>
        <v>12121170</v>
      </c>
      <c r="M55" s="20">
        <v>1</v>
      </c>
      <c r="N55" s="19"/>
      <c r="O55" s="19">
        <f>O46+O53</f>
        <v>8607420</v>
      </c>
      <c r="P55" s="20">
        <v>1</v>
      </c>
      <c r="Q55" s="17"/>
      <c r="R55" s="17"/>
    </row>
    <row r="56" spans="8:18" x14ac:dyDescent="0.2">
      <c r="H56" s="17" t="s">
        <v>31</v>
      </c>
      <c r="I56" s="17">
        <f>+I30-I55</f>
        <v>0</v>
      </c>
      <c r="K56" s="17"/>
      <c r="L56" s="17">
        <f>+L30-L55</f>
        <v>0</v>
      </c>
      <c r="N56" s="17"/>
      <c r="O56" s="17">
        <f>+O30-O55</f>
        <v>0</v>
      </c>
      <c r="Q56" s="17"/>
      <c r="R56" s="17"/>
    </row>
    <row r="57" spans="8:18" x14ac:dyDescent="0.2">
      <c r="H57" s="17"/>
      <c r="I57" s="17"/>
      <c r="K57" s="17"/>
      <c r="L57" s="17"/>
      <c r="N57" s="17"/>
      <c r="O57" s="17"/>
      <c r="Q57" s="17"/>
      <c r="R57" s="17"/>
    </row>
    <row r="58" spans="8:18" x14ac:dyDescent="0.2">
      <c r="H58" s="17"/>
      <c r="I58" s="17"/>
      <c r="K58" s="17"/>
      <c r="L58" s="17"/>
      <c r="N58" s="17"/>
      <c r="O58" s="17"/>
      <c r="Q58" s="17"/>
      <c r="R58" s="17"/>
    </row>
    <row r="59" spans="8:18" x14ac:dyDescent="0.2">
      <c r="H59" s="17"/>
      <c r="I59" s="17"/>
      <c r="K59" s="17"/>
      <c r="L59" s="17"/>
      <c r="N59" s="17"/>
      <c r="O59" s="17"/>
      <c r="Q59" s="17"/>
      <c r="R59" s="17"/>
    </row>
    <row r="60" spans="8:18" x14ac:dyDescent="0.2">
      <c r="H60" s="29" t="str">
        <f>H4</f>
        <v>CLIENTE: SOLICITO CRÉDITO SA DE CV</v>
      </c>
      <c r="I60" s="30"/>
      <c r="J60" s="39"/>
      <c r="K60" s="30"/>
      <c r="L60" s="30"/>
      <c r="M60" s="39"/>
      <c r="N60" s="30"/>
      <c r="O60" s="30"/>
      <c r="P60" s="40"/>
      <c r="Q60" s="17"/>
      <c r="R60" s="17"/>
    </row>
    <row r="61" spans="8:18" x14ac:dyDescent="0.2">
      <c r="H61" s="37" t="s">
        <v>201</v>
      </c>
      <c r="I61" s="31"/>
      <c r="J61" s="32"/>
      <c r="K61" s="31"/>
      <c r="L61" s="31"/>
      <c r="M61" s="32"/>
      <c r="N61" s="31"/>
      <c r="O61" s="31"/>
      <c r="P61" s="33"/>
      <c r="Q61" s="17"/>
      <c r="R61" s="17"/>
    </row>
    <row r="62" spans="8:18" x14ac:dyDescent="0.2">
      <c r="H62" s="34" t="str">
        <f>H6</f>
        <v>Cifras en pesos</v>
      </c>
      <c r="I62" s="35"/>
      <c r="J62" s="35"/>
      <c r="K62" s="35"/>
      <c r="L62" s="35"/>
      <c r="M62" s="35"/>
      <c r="N62" s="35"/>
      <c r="O62" s="35"/>
      <c r="P62" s="36"/>
      <c r="Q62" s="17"/>
      <c r="R62" s="17"/>
    </row>
    <row r="63" spans="8:18" ht="15" customHeight="1" x14ac:dyDescent="0.2">
      <c r="H63" s="17"/>
      <c r="I63" s="22">
        <f>I7</f>
        <v>45992</v>
      </c>
      <c r="J63" s="14"/>
      <c r="K63" s="15"/>
      <c r="L63" s="22">
        <f>L7</f>
        <v>45627</v>
      </c>
      <c r="M63" s="14"/>
      <c r="N63" s="15"/>
      <c r="O63" s="22">
        <f>O7</f>
        <v>45261</v>
      </c>
      <c r="P63" s="14"/>
      <c r="Q63" s="17"/>
      <c r="R63" s="17"/>
    </row>
    <row r="64" spans="8:18" ht="12.75" customHeight="1" x14ac:dyDescent="0.2">
      <c r="H64" s="17"/>
      <c r="I64" s="23" t="str">
        <f>+I8</f>
        <v>INTERNO</v>
      </c>
      <c r="J64" s="14"/>
      <c r="K64" s="23"/>
      <c r="L64" s="23" t="str">
        <f>+L8</f>
        <v>INTERNO</v>
      </c>
      <c r="M64" s="14"/>
      <c r="N64" s="23"/>
      <c r="O64" s="23" t="str">
        <f>+O8</f>
        <v>INTERNO</v>
      </c>
      <c r="P64" s="14"/>
      <c r="Q64" s="17"/>
      <c r="R64" s="17"/>
    </row>
    <row r="65" spans="8:18" x14ac:dyDescent="0.2">
      <c r="H65" s="17"/>
      <c r="I65" s="17"/>
      <c r="K65" s="17"/>
      <c r="L65" s="17"/>
      <c r="N65" s="17"/>
      <c r="O65" s="17"/>
      <c r="Q65" s="17"/>
      <c r="R65" s="17"/>
    </row>
    <row r="66" spans="8:18" x14ac:dyDescent="0.2">
      <c r="H66" s="17" t="s">
        <v>99</v>
      </c>
      <c r="I66" s="18">
        <v>24986576</v>
      </c>
      <c r="J66" s="11">
        <v>1</v>
      </c>
      <c r="K66" s="17"/>
      <c r="L66" s="18">
        <v>33794153</v>
      </c>
      <c r="M66" s="11">
        <v>1</v>
      </c>
      <c r="N66" s="17"/>
      <c r="O66" s="18">
        <v>22745880</v>
      </c>
      <c r="P66" s="11">
        <v>1</v>
      </c>
      <c r="Q66" s="17"/>
      <c r="R66" s="17"/>
    </row>
    <row r="67" spans="8:18" x14ac:dyDescent="0.2">
      <c r="H67" s="17" t="s">
        <v>100</v>
      </c>
      <c r="I67" s="18">
        <v>10631721.100000001</v>
      </c>
      <c r="J67" s="11">
        <f>I67/I$66</f>
        <v>0.42549731904043203</v>
      </c>
      <c r="K67" s="17"/>
      <c r="L67" s="18">
        <v>16032376.800000001</v>
      </c>
      <c r="M67" s="11">
        <f>L67/L$66</f>
        <v>0.47441274234628694</v>
      </c>
      <c r="N67" s="17"/>
      <c r="O67" s="18">
        <v>10644397.5</v>
      </c>
      <c r="P67" s="11">
        <f>O67/O$66</f>
        <v>0.46797035331233611</v>
      </c>
      <c r="Q67" s="17"/>
      <c r="R67" s="17"/>
    </row>
    <row r="68" spans="8:18" x14ac:dyDescent="0.2">
      <c r="H68" s="19" t="s">
        <v>101</v>
      </c>
      <c r="I68" s="19">
        <f>I66-I67</f>
        <v>14354854.899999999</v>
      </c>
      <c r="J68" s="20">
        <f>I68/I$66</f>
        <v>0.57450268095956802</v>
      </c>
      <c r="K68" s="19"/>
      <c r="L68" s="19">
        <f>L66-L67</f>
        <v>17761776.199999999</v>
      </c>
      <c r="M68" s="20">
        <f>L68/L$66</f>
        <v>0.52558725765371306</v>
      </c>
      <c r="N68" s="19"/>
      <c r="O68" s="19">
        <f>O66-O67</f>
        <v>12101482.5</v>
      </c>
      <c r="P68" s="20">
        <f>O68/O$66</f>
        <v>0.53202964668766384</v>
      </c>
      <c r="Q68" s="17"/>
      <c r="R68" s="17"/>
    </row>
    <row r="69" spans="8:18" x14ac:dyDescent="0.2">
      <c r="H69" s="19"/>
      <c r="I69" s="19"/>
      <c r="J69" s="20"/>
      <c r="K69" s="19"/>
      <c r="L69" s="19"/>
      <c r="M69" s="20"/>
      <c r="N69" s="19"/>
      <c r="O69" s="19"/>
      <c r="P69" s="20"/>
      <c r="Q69" s="17"/>
      <c r="R69" s="17"/>
    </row>
    <row r="70" spans="8:18" x14ac:dyDescent="0.2">
      <c r="H70" s="17" t="s">
        <v>102</v>
      </c>
      <c r="I70" s="18">
        <v>2142000</v>
      </c>
      <c r="J70" s="11">
        <f>I70/I$66</f>
        <v>8.5726031449847306E-2</v>
      </c>
      <c r="K70" s="17"/>
      <c r="L70" s="18">
        <v>752028</v>
      </c>
      <c r="M70" s="11">
        <f>L70/L$66</f>
        <v>2.2253198652441443E-2</v>
      </c>
      <c r="N70" s="17"/>
      <c r="O70" s="18">
        <v>300000</v>
      </c>
      <c r="P70" s="11">
        <f>O70/O$66</f>
        <v>1.3189201736754084E-2</v>
      </c>
      <c r="Q70" s="17"/>
      <c r="R70" s="17"/>
    </row>
    <row r="71" spans="8:18" x14ac:dyDescent="0.2">
      <c r="H71" s="17" t="s">
        <v>103</v>
      </c>
      <c r="I71" s="18">
        <v>3576189.15</v>
      </c>
      <c r="J71" s="11">
        <f>I71/I$66</f>
        <v>0.14312441808753629</v>
      </c>
      <c r="K71" s="17"/>
      <c r="L71" s="18">
        <v>5382324.9000000004</v>
      </c>
      <c r="M71" s="11">
        <f>L71/L$66</f>
        <v>0.15926793312440765</v>
      </c>
      <c r="N71" s="17"/>
      <c r="O71" s="18">
        <v>3554158.5</v>
      </c>
      <c r="P71" s="11">
        <f>O71/O$66</f>
        <v>0.15625504486966429</v>
      </c>
      <c r="Q71" s="17"/>
      <c r="R71" s="17"/>
    </row>
    <row r="72" spans="8:18" x14ac:dyDescent="0.2">
      <c r="H72" s="17" t="s">
        <v>104</v>
      </c>
      <c r="I72" s="18">
        <v>5122491.75</v>
      </c>
      <c r="J72" s="11">
        <f>I72/I$66</f>
        <v>0.2050097520364535</v>
      </c>
      <c r="K72" s="17"/>
      <c r="L72" s="18">
        <v>7735074.2999999998</v>
      </c>
      <c r="M72" s="11">
        <f>L72/L$66</f>
        <v>0.22888794697709985</v>
      </c>
      <c r="N72" s="17"/>
      <c r="O72" s="18">
        <v>5154894</v>
      </c>
      <c r="P72" s="11">
        <f>O72/O$66</f>
        <v>0.22662978965861069</v>
      </c>
      <c r="Q72" s="17"/>
      <c r="R72" s="17"/>
    </row>
    <row r="73" spans="8:18" x14ac:dyDescent="0.2">
      <c r="H73" s="17" t="s">
        <v>68</v>
      </c>
      <c r="I73" s="18">
        <v>353285</v>
      </c>
      <c r="J73" s="11">
        <f>I73/I$66</f>
        <v>1.4138992073183617E-2</v>
      </c>
      <c r="K73" s="17"/>
      <c r="L73" s="18">
        <v>380777</v>
      </c>
      <c r="M73" s="11">
        <f>L73/L$66</f>
        <v>1.1267540867202679E-2</v>
      </c>
      <c r="N73" s="17"/>
      <c r="O73" s="18">
        <v>369431</v>
      </c>
      <c r="P73" s="11">
        <f>O73/O$66</f>
        <v>1.6241666622702662E-2</v>
      </c>
      <c r="Q73" s="17"/>
      <c r="R73" s="17"/>
    </row>
    <row r="74" spans="8:18" x14ac:dyDescent="0.2">
      <c r="H74" s="19" t="s">
        <v>105</v>
      </c>
      <c r="I74" s="19">
        <f>SUM(I70:I73)</f>
        <v>11193965.9</v>
      </c>
      <c r="J74" s="20">
        <f>I74/I$66</f>
        <v>0.44799919364702073</v>
      </c>
      <c r="K74" s="19"/>
      <c r="L74" s="19">
        <f>SUM(L70:L73)</f>
        <v>14250204.199999999</v>
      </c>
      <c r="M74" s="20">
        <f>L74/L$66</f>
        <v>0.4216766196211516</v>
      </c>
      <c r="N74" s="19"/>
      <c r="O74" s="19">
        <f>SUM(O70:O73)</f>
        <v>9378483.5</v>
      </c>
      <c r="P74" s="20">
        <f>O74/O$66</f>
        <v>0.41231570288773178</v>
      </c>
      <c r="Q74" s="17"/>
      <c r="R74" s="17"/>
    </row>
    <row r="75" spans="8:18" x14ac:dyDescent="0.2">
      <c r="H75" s="17"/>
      <c r="I75" s="17"/>
      <c r="K75" s="17"/>
      <c r="L75" s="17"/>
      <c r="N75" s="17"/>
      <c r="O75" s="17"/>
      <c r="Q75" s="17"/>
      <c r="R75" s="17"/>
    </row>
    <row r="76" spans="8:18" x14ac:dyDescent="0.2">
      <c r="H76" s="19" t="s">
        <v>106</v>
      </c>
      <c r="I76" s="19">
        <f>I68-I74</f>
        <v>3160888.9999999981</v>
      </c>
      <c r="J76" s="20">
        <f>I76/I$66</f>
        <v>0.12650348731254726</v>
      </c>
      <c r="K76" s="19"/>
      <c r="L76" s="19">
        <f>L68-L74</f>
        <v>3511572</v>
      </c>
      <c r="M76" s="20">
        <f>L76/L$66</f>
        <v>0.10391063803256143</v>
      </c>
      <c r="N76" s="19"/>
      <c r="O76" s="19">
        <f>O68-O74</f>
        <v>2722999</v>
      </c>
      <c r="P76" s="20">
        <f>O76/O$66</f>
        <v>0.11971394379993212</v>
      </c>
      <c r="Q76" s="17"/>
      <c r="R76" s="17"/>
    </row>
    <row r="77" spans="8:18" x14ac:dyDescent="0.2">
      <c r="H77" s="17"/>
      <c r="I77" s="17"/>
      <c r="K77" s="17"/>
      <c r="L77" s="17"/>
      <c r="N77" s="17"/>
      <c r="O77" s="17"/>
      <c r="Q77" s="17"/>
      <c r="R77" s="17"/>
    </row>
    <row r="78" spans="8:18" x14ac:dyDescent="0.2">
      <c r="H78" s="17" t="s">
        <v>107</v>
      </c>
      <c r="I78" s="18">
        <v>89919</v>
      </c>
      <c r="J78" s="11">
        <f>I78/I$66</f>
        <v>3.5986923538463213E-3</v>
      </c>
      <c r="K78" s="17"/>
      <c r="L78" s="18">
        <v>266450</v>
      </c>
      <c r="M78" s="11">
        <f>L78/L$66</f>
        <v>7.8845000198703007E-3</v>
      </c>
      <c r="N78" s="17"/>
      <c r="O78" s="18">
        <v>57220</v>
      </c>
      <c r="P78" s="11">
        <f>O78/O$66</f>
        <v>2.5156204112568958E-3</v>
      </c>
      <c r="Q78" s="17"/>
      <c r="R78" s="17"/>
    </row>
    <row r="79" spans="8:18" x14ac:dyDescent="0.2">
      <c r="H79" s="17" t="s">
        <v>108</v>
      </c>
      <c r="I79" s="18">
        <v>0</v>
      </c>
      <c r="J79" s="11">
        <f>I79/I$66</f>
        <v>0</v>
      </c>
      <c r="K79" s="17"/>
      <c r="L79" s="18">
        <v>0</v>
      </c>
      <c r="M79" s="11">
        <f>L79/L$66</f>
        <v>0</v>
      </c>
      <c r="N79" s="17"/>
      <c r="O79" s="18"/>
      <c r="P79" s="11">
        <f>O79/O$66</f>
        <v>0</v>
      </c>
      <c r="Q79" s="17"/>
      <c r="R79" s="17"/>
    </row>
    <row r="80" spans="8:18" x14ac:dyDescent="0.2">
      <c r="H80" s="17"/>
      <c r="I80" s="17"/>
      <c r="K80" s="17"/>
      <c r="L80" s="17"/>
      <c r="N80" s="17"/>
      <c r="O80" s="17"/>
      <c r="Q80" s="17"/>
      <c r="R80" s="17"/>
    </row>
    <row r="81" spans="8:18" x14ac:dyDescent="0.2">
      <c r="H81" s="19" t="s">
        <v>109</v>
      </c>
      <c r="I81" s="19">
        <f>I76+I79-I78</f>
        <v>3070969.9999999981</v>
      </c>
      <c r="J81" s="20">
        <f>I81/I$66</f>
        <v>0.12290479495870095</v>
      </c>
      <c r="K81" s="19"/>
      <c r="L81" s="19">
        <f>L76+L79-L78</f>
        <v>3245122</v>
      </c>
      <c r="M81" s="20">
        <f>L81/L$66</f>
        <v>9.6026138012691137E-2</v>
      </c>
      <c r="N81" s="19"/>
      <c r="O81" s="19">
        <f>O76+O747-O78</f>
        <v>2665779</v>
      </c>
      <c r="P81" s="20">
        <f>O81/O$66</f>
        <v>0.11719832338867522</v>
      </c>
      <c r="Q81" s="17"/>
      <c r="R81" s="17"/>
    </row>
    <row r="82" spans="8:18" x14ac:dyDescent="0.2">
      <c r="H82" s="17"/>
      <c r="I82" s="17"/>
      <c r="K82" s="17"/>
      <c r="L82" s="17"/>
      <c r="N82" s="17"/>
      <c r="O82" s="17"/>
      <c r="Q82" s="17"/>
      <c r="R82" s="17"/>
    </row>
    <row r="83" spans="8:18" x14ac:dyDescent="0.2">
      <c r="H83" s="17" t="s">
        <v>110</v>
      </c>
      <c r="I83" s="18">
        <v>829162</v>
      </c>
      <c r="J83" s="11">
        <f>I83/I$66</f>
        <v>3.3184298640998269E-2</v>
      </c>
      <c r="K83" s="17"/>
      <c r="L83" s="18">
        <v>903726</v>
      </c>
      <c r="M83" s="11">
        <f>L83/L$66</f>
        <v>2.6742081684958934E-2</v>
      </c>
      <c r="N83" s="17"/>
      <c r="O83" s="18">
        <v>677908</v>
      </c>
      <c r="P83" s="11">
        <f>O83/O$66</f>
        <v>2.9803551236531625E-2</v>
      </c>
      <c r="Q83" s="17"/>
      <c r="R83" s="17"/>
    </row>
    <row r="84" spans="8:18" x14ac:dyDescent="0.2">
      <c r="J84" s="1"/>
      <c r="M84" s="1"/>
      <c r="P84" s="1"/>
      <c r="Q84" s="17"/>
      <c r="R84" s="17"/>
    </row>
    <row r="85" spans="8:18" x14ac:dyDescent="0.2">
      <c r="H85" s="9" t="s">
        <v>111</v>
      </c>
      <c r="I85" s="9">
        <f>I81-I83</f>
        <v>2241807.9999999981</v>
      </c>
      <c r="J85" s="46">
        <f>I85/I$66</f>
        <v>8.972049631770268E-2</v>
      </c>
      <c r="K85" s="9"/>
      <c r="L85" s="9">
        <f>L81-L83</f>
        <v>2341396</v>
      </c>
      <c r="M85" s="46">
        <f>L85/L$66</f>
        <v>6.9284056327732199E-2</v>
      </c>
      <c r="N85" s="9"/>
      <c r="O85" s="9">
        <f>O81-O83</f>
        <v>1987871</v>
      </c>
      <c r="P85" s="46">
        <f>O85/O$66</f>
        <v>8.7394772152143599E-2</v>
      </c>
      <c r="Q85" s="17"/>
      <c r="R85" s="17"/>
    </row>
    <row r="86" spans="8:18" x14ac:dyDescent="0.2">
      <c r="H86" s="17" t="s">
        <v>31</v>
      </c>
      <c r="I86" s="17">
        <f>+I85-I52</f>
        <v>0</v>
      </c>
      <c r="K86" s="17"/>
      <c r="L86" s="17">
        <f>+L85-L52</f>
        <v>0</v>
      </c>
      <c r="N86" s="17"/>
      <c r="O86" s="17">
        <f>+O85-O52</f>
        <v>0</v>
      </c>
      <c r="Q86" s="17"/>
      <c r="R86" s="17"/>
    </row>
    <row r="87" spans="8:18" x14ac:dyDescent="0.2">
      <c r="H87" s="17"/>
      <c r="I87" s="17"/>
      <c r="K87" s="17"/>
      <c r="L87" s="17"/>
      <c r="N87" s="17"/>
      <c r="O87" s="17"/>
      <c r="Q87" s="17"/>
      <c r="R87" s="17"/>
    </row>
    <row r="88" spans="8:18" x14ac:dyDescent="0.2">
      <c r="H88" s="41" t="s">
        <v>38</v>
      </c>
      <c r="I88" s="41"/>
      <c r="J88" s="42"/>
      <c r="K88" s="41"/>
      <c r="L88" s="41"/>
      <c r="M88" s="42"/>
      <c r="N88" s="41"/>
      <c r="O88" s="41"/>
      <c r="P88" s="42"/>
      <c r="Q88" s="17"/>
      <c r="R88" s="17"/>
    </row>
    <row r="89" spans="8:18" x14ac:dyDescent="0.2">
      <c r="H89" s="19" t="s">
        <v>231</v>
      </c>
      <c r="I89" s="19">
        <f>+I76+I70</f>
        <v>5302888.9999999981</v>
      </c>
      <c r="J89" s="20"/>
      <c r="K89" s="19"/>
      <c r="L89" s="19">
        <f>+L76+L70</f>
        <v>4263600</v>
      </c>
      <c r="M89" s="20"/>
      <c r="N89" s="19"/>
      <c r="O89" s="19">
        <f>+O76+O70</f>
        <v>3022999</v>
      </c>
      <c r="Q89" s="17"/>
      <c r="R89" s="17"/>
    </row>
    <row r="90" spans="8:18" x14ac:dyDescent="0.2">
      <c r="H90" s="19" t="s">
        <v>33</v>
      </c>
      <c r="I90" s="20">
        <f>+I89/I66</f>
        <v>0.21222951876239457</v>
      </c>
      <c r="J90" s="20"/>
      <c r="K90" s="20"/>
      <c r="L90" s="20">
        <f>+L89/L66</f>
        <v>0.12616383668500289</v>
      </c>
      <c r="M90" s="20"/>
      <c r="N90" s="20"/>
      <c r="O90" s="20">
        <f>+O89/O66</f>
        <v>0.1329031455366862</v>
      </c>
      <c r="Q90" s="17"/>
      <c r="R90" s="17"/>
    </row>
    <row r="91" spans="8:18" x14ac:dyDescent="0.2">
      <c r="H91" s="17" t="s">
        <v>28</v>
      </c>
      <c r="I91" s="24">
        <f>+I89/I96</f>
        <v>58.974065547881963</v>
      </c>
      <c r="J91" s="24"/>
      <c r="K91" s="24"/>
      <c r="L91" s="24">
        <f>+L89/L96</f>
        <v>16.001501219741041</v>
      </c>
      <c r="M91" s="24"/>
      <c r="N91" s="24"/>
      <c r="O91" s="24">
        <f>+O89/O96</f>
        <v>52.831160433414887</v>
      </c>
      <c r="Q91" s="17"/>
      <c r="R91" s="17"/>
    </row>
    <row r="92" spans="8:18" x14ac:dyDescent="0.2">
      <c r="H92" s="17" t="s">
        <v>29</v>
      </c>
      <c r="I92" s="24">
        <f>+I89/I46</f>
        <v>0.79697641588762058</v>
      </c>
      <c r="J92" s="25"/>
      <c r="K92" s="24"/>
      <c r="L92" s="24">
        <f>+L89/L46</f>
        <v>0.7862585115305375</v>
      </c>
      <c r="M92" s="25"/>
      <c r="N92" s="24"/>
      <c r="O92" s="24">
        <f>+O89/O46</f>
        <v>0.7197119722685813</v>
      </c>
      <c r="Q92" s="17"/>
      <c r="R92" s="17"/>
    </row>
    <row r="93" spans="8:18" x14ac:dyDescent="0.2">
      <c r="H93" s="17" t="s">
        <v>30</v>
      </c>
      <c r="I93" s="24">
        <f>+I89/I53</f>
        <v>0.59314215777620827</v>
      </c>
      <c r="J93" s="25"/>
      <c r="K93" s="24"/>
      <c r="L93" s="24">
        <f>+L89/L53</f>
        <v>0.63649823856770882</v>
      </c>
      <c r="M93" s="25"/>
      <c r="N93" s="24"/>
      <c r="O93" s="24">
        <f>+O89/O53</f>
        <v>0.68593370288600519</v>
      </c>
      <c r="Q93" s="17"/>
      <c r="R93" s="17"/>
    </row>
    <row r="94" spans="8:18" x14ac:dyDescent="0.2">
      <c r="H94" s="17"/>
      <c r="I94" s="17"/>
      <c r="K94" s="17"/>
      <c r="L94" s="17"/>
      <c r="N94" s="17"/>
      <c r="O94" s="17"/>
      <c r="Q94" s="17"/>
      <c r="R94" s="17"/>
    </row>
    <row r="95" spans="8:18" x14ac:dyDescent="0.2">
      <c r="H95" s="41" t="s">
        <v>32</v>
      </c>
      <c r="I95" s="41"/>
      <c r="J95" s="42"/>
      <c r="K95" s="41"/>
      <c r="L95" s="41"/>
      <c r="M95" s="42"/>
      <c r="N95" s="41"/>
      <c r="O95" s="41"/>
      <c r="P95" s="43"/>
      <c r="Q95" s="17"/>
      <c r="R95" s="17"/>
    </row>
    <row r="96" spans="8:18" x14ac:dyDescent="0.2">
      <c r="H96" s="17" t="s">
        <v>34</v>
      </c>
      <c r="I96" s="18">
        <v>89919</v>
      </c>
      <c r="J96" s="17"/>
      <c r="K96" s="17"/>
      <c r="L96" s="18">
        <v>266450</v>
      </c>
      <c r="M96" s="17"/>
      <c r="N96" s="17"/>
      <c r="O96" s="18">
        <v>57220</v>
      </c>
      <c r="Q96" s="17"/>
      <c r="R96" s="17"/>
    </row>
    <row r="97" spans="8:18" x14ac:dyDescent="0.2">
      <c r="H97" s="17" t="s">
        <v>35</v>
      </c>
      <c r="I97" s="18">
        <v>0</v>
      </c>
      <c r="J97" s="17"/>
      <c r="K97" s="17"/>
      <c r="L97" s="18">
        <v>0</v>
      </c>
      <c r="M97" s="17"/>
      <c r="N97" s="17"/>
      <c r="O97" s="18">
        <v>0</v>
      </c>
      <c r="Q97" s="17"/>
      <c r="R97" s="17"/>
    </row>
    <row r="98" spans="8:18" x14ac:dyDescent="0.2">
      <c r="H98" s="17" t="s">
        <v>36</v>
      </c>
      <c r="I98" s="18">
        <v>0</v>
      </c>
      <c r="J98" s="17"/>
      <c r="K98" s="17"/>
      <c r="L98" s="18">
        <v>0</v>
      </c>
      <c r="M98" s="17"/>
      <c r="N98" s="17"/>
      <c r="O98" s="18">
        <v>0</v>
      </c>
      <c r="Q98" s="17"/>
      <c r="R98" s="17"/>
    </row>
    <row r="99" spans="8:18" x14ac:dyDescent="0.2">
      <c r="H99" s="17" t="s">
        <v>37</v>
      </c>
      <c r="I99" s="18">
        <v>0</v>
      </c>
      <c r="J99" s="17"/>
      <c r="K99" s="17"/>
      <c r="L99" s="18">
        <v>0</v>
      </c>
      <c r="M99" s="17"/>
      <c r="N99" s="17"/>
      <c r="O99" s="18">
        <v>0</v>
      </c>
      <c r="Q99" s="17"/>
      <c r="R99" s="17"/>
    </row>
    <row r="100" spans="8:18" x14ac:dyDescent="0.2">
      <c r="H100" s="17"/>
      <c r="I100" s="17">
        <f>SUM(I96:I99)</f>
        <v>89919</v>
      </c>
      <c r="J100" s="17"/>
      <c r="K100" s="17"/>
      <c r="L100" s="17">
        <f>SUM(L96:L99)</f>
        <v>266450</v>
      </c>
      <c r="M100" s="17"/>
      <c r="N100" s="17"/>
      <c r="O100" s="17">
        <f>SUM(O96:O99)</f>
        <v>57220</v>
      </c>
      <c r="Q100" s="17"/>
      <c r="R100" s="17"/>
    </row>
    <row r="101" spans="8:18" x14ac:dyDescent="0.2">
      <c r="H101" s="17"/>
      <c r="I101" s="17"/>
      <c r="K101" s="17"/>
      <c r="L101" s="17"/>
      <c r="N101" s="17"/>
      <c r="O101" s="17"/>
      <c r="Q101" s="17"/>
      <c r="R101" s="17"/>
    </row>
    <row r="102" spans="8:18" x14ac:dyDescent="0.2">
      <c r="H102" s="41" t="s">
        <v>40</v>
      </c>
      <c r="I102" s="41"/>
      <c r="J102" s="42"/>
      <c r="K102" s="41"/>
      <c r="L102" s="41"/>
      <c r="M102" s="42"/>
      <c r="N102" s="41"/>
      <c r="O102" s="41"/>
      <c r="P102" s="43"/>
      <c r="Q102" s="17"/>
      <c r="R102" s="17"/>
    </row>
    <row r="103" spans="8:18" x14ac:dyDescent="0.2">
      <c r="H103" s="19" t="s">
        <v>112</v>
      </c>
      <c r="I103" s="17"/>
      <c r="K103" s="17"/>
      <c r="L103" s="17"/>
      <c r="N103" s="17"/>
      <c r="O103" s="17"/>
      <c r="Q103" s="17"/>
      <c r="R103" s="17"/>
    </row>
    <row r="104" spans="8:18" x14ac:dyDescent="0.2">
      <c r="H104" s="18" t="s">
        <v>114</v>
      </c>
      <c r="I104" s="18">
        <v>543774.31680000003</v>
      </c>
      <c r="J104" s="11">
        <f>I104/I$12</f>
        <v>0.41234008881123974</v>
      </c>
      <c r="K104" s="17"/>
      <c r="L104" s="18">
        <v>959376</v>
      </c>
      <c r="M104" s="11">
        <f>L104/L$12</f>
        <v>0.51802943025056536</v>
      </c>
      <c r="N104" s="17"/>
      <c r="O104" s="18">
        <v>1151251.2</v>
      </c>
      <c r="P104" s="11">
        <f>O104/O$12</f>
        <v>0.72775103828867271</v>
      </c>
      <c r="Q104" s="17"/>
      <c r="R104" s="17"/>
    </row>
    <row r="105" spans="8:18" x14ac:dyDescent="0.2">
      <c r="H105" s="18" t="s">
        <v>115</v>
      </c>
      <c r="I105" s="18">
        <f>422509.1904-27378</f>
        <v>395131.19040000002</v>
      </c>
      <c r="J105" s="11">
        <f>I105/I$12</f>
        <v>0.29962509281502514</v>
      </c>
      <c r="K105" s="17"/>
      <c r="L105" s="18">
        <v>487812.8</v>
      </c>
      <c r="M105" s="11">
        <f>L105/L$12</f>
        <v>0.26340182248975685</v>
      </c>
      <c r="N105" s="17"/>
      <c r="O105" s="18">
        <v>191875.20000000001</v>
      </c>
      <c r="P105" s="11">
        <f>O105/O$12</f>
        <v>0.12129183971477879</v>
      </c>
      <c r="Q105" s="17"/>
      <c r="R105" s="17"/>
    </row>
    <row r="106" spans="8:18" x14ac:dyDescent="0.2">
      <c r="H106" s="18" t="s">
        <v>116</v>
      </c>
      <c r="I106" s="18">
        <v>240194.72959999999</v>
      </c>
      <c r="J106" s="11">
        <f>I106/I$12</f>
        <v>0.18213790735483243</v>
      </c>
      <c r="K106" s="17"/>
      <c r="L106" s="18">
        <v>291875.20000000001</v>
      </c>
      <c r="M106" s="11">
        <f>L106/L$12</f>
        <v>0.15760238275740671</v>
      </c>
      <c r="N106" s="17"/>
      <c r="O106" s="18">
        <f>95937.6+85303</f>
        <v>181240.6</v>
      </c>
      <c r="P106" s="11">
        <f>O106/O$12</f>
        <v>0.11456929194085706</v>
      </c>
      <c r="Q106" s="17"/>
      <c r="R106" s="17"/>
    </row>
    <row r="107" spans="8:18" x14ac:dyDescent="0.2">
      <c r="H107" s="18" t="s">
        <v>117</v>
      </c>
      <c r="I107" s="18">
        <v>139652.12479999999</v>
      </c>
      <c r="J107" s="11">
        <f>I107/I$12</f>
        <v>0.10589718521753901</v>
      </c>
      <c r="K107" s="17"/>
      <c r="L107" s="18">
        <f>95937.6+16970</f>
        <v>112907.6</v>
      </c>
      <c r="M107" s="11">
        <f>L107/L$12</f>
        <v>6.096614851628427E-2</v>
      </c>
      <c r="N107" s="17"/>
      <c r="O107" s="18">
        <v>57562.55999999999</v>
      </c>
      <c r="P107" s="11">
        <f>O107/O$12</f>
        <v>3.638755191443363E-2</v>
      </c>
      <c r="Q107" s="17"/>
      <c r="R107" s="17"/>
    </row>
    <row r="108" spans="8:18" x14ac:dyDescent="0.2">
      <c r="H108" s="18" t="s">
        <v>118</v>
      </c>
      <c r="I108" s="17">
        <f>SUM(I104:I107)</f>
        <v>1318752.3615999999</v>
      </c>
      <c r="J108" s="11">
        <f>SUM(J104:J107)</f>
        <v>1.0000002741986362</v>
      </c>
      <c r="K108" s="17"/>
      <c r="L108" s="17">
        <f>SUM(L104:L107)</f>
        <v>1851971.6</v>
      </c>
      <c r="M108" s="11">
        <f>SUM(M104:M107)</f>
        <v>0.99999978401401313</v>
      </c>
      <c r="N108" s="17"/>
      <c r="O108" s="17">
        <f>SUM(O104:O107)</f>
        <v>1581929.56</v>
      </c>
      <c r="P108" s="11">
        <f>SUM(P104:P107)</f>
        <v>0.9999997218587422</v>
      </c>
      <c r="Q108" s="17"/>
      <c r="R108" s="17"/>
    </row>
    <row r="109" spans="8:18" x14ac:dyDescent="0.2">
      <c r="H109" s="17"/>
      <c r="I109" s="17"/>
      <c r="K109" s="17"/>
      <c r="L109" s="17"/>
      <c r="N109" s="17"/>
      <c r="O109" s="17"/>
      <c r="Q109" s="17"/>
      <c r="R109" s="17"/>
    </row>
    <row r="110" spans="8:18" x14ac:dyDescent="0.2">
      <c r="H110" s="19" t="s">
        <v>119</v>
      </c>
      <c r="I110" s="17"/>
      <c r="K110" s="17"/>
      <c r="L110" s="17"/>
      <c r="N110" s="17"/>
      <c r="O110" s="17"/>
      <c r="Q110" s="17"/>
      <c r="R110" s="17"/>
    </row>
    <row r="111" spans="8:18" x14ac:dyDescent="0.2">
      <c r="H111" s="18" t="s">
        <v>120</v>
      </c>
      <c r="I111" s="18">
        <v>0</v>
      </c>
      <c r="J111" s="11">
        <f>IFERROR(I111/I$15,0)</f>
        <v>0</v>
      </c>
      <c r="K111" s="17"/>
      <c r="L111" s="18">
        <v>0</v>
      </c>
      <c r="M111" s="11">
        <f>IFERROR(L111/L$15,0)</f>
        <v>0</v>
      </c>
      <c r="N111" s="17"/>
      <c r="O111" s="18">
        <v>978</v>
      </c>
      <c r="P111" s="11">
        <f>IFERROR(O111/O$15,0)</f>
        <v>1</v>
      </c>
      <c r="Q111" s="17"/>
      <c r="R111" s="17"/>
    </row>
    <row r="112" spans="8:18" x14ac:dyDescent="0.2">
      <c r="H112" s="18" t="s">
        <v>121</v>
      </c>
      <c r="I112" s="18">
        <v>0</v>
      </c>
      <c r="J112" s="11">
        <f t="shared" ref="J112:J114" si="12">IFERROR(I112/I$15,0)</f>
        <v>0</v>
      </c>
      <c r="K112" s="17"/>
      <c r="L112" s="18">
        <v>0</v>
      </c>
      <c r="M112" s="11">
        <f t="shared" ref="M112:M114" si="13">IFERROR(L112/L$15,0)</f>
        <v>0</v>
      </c>
      <c r="N112" s="17"/>
      <c r="O112" s="18">
        <v>0</v>
      </c>
      <c r="P112" s="11">
        <f t="shared" ref="P112:P114" si="14">IFERROR(O112/O$15,0)</f>
        <v>0</v>
      </c>
      <c r="Q112" s="17"/>
      <c r="R112" s="17"/>
    </row>
    <row r="113" spans="8:18" x14ac:dyDescent="0.2">
      <c r="H113" s="18" t="s">
        <v>122</v>
      </c>
      <c r="I113" s="18">
        <v>0</v>
      </c>
      <c r="J113" s="11">
        <f t="shared" si="12"/>
        <v>0</v>
      </c>
      <c r="K113" s="17"/>
      <c r="L113" s="18">
        <v>0</v>
      </c>
      <c r="M113" s="11">
        <f t="shared" si="13"/>
        <v>0</v>
      </c>
      <c r="N113" s="17"/>
      <c r="O113" s="18">
        <v>0</v>
      </c>
      <c r="P113" s="11">
        <f t="shared" si="14"/>
        <v>0</v>
      </c>
      <c r="Q113" s="17"/>
      <c r="R113" s="17"/>
    </row>
    <row r="114" spans="8:18" x14ac:dyDescent="0.2">
      <c r="H114" s="18" t="s">
        <v>123</v>
      </c>
      <c r="I114" s="18">
        <v>0</v>
      </c>
      <c r="J114" s="11">
        <f t="shared" si="12"/>
        <v>0</v>
      </c>
      <c r="K114" s="17"/>
      <c r="L114" s="18">
        <v>0</v>
      </c>
      <c r="M114" s="11">
        <f t="shared" si="13"/>
        <v>0</v>
      </c>
      <c r="N114" s="17"/>
      <c r="O114" s="18">
        <v>0</v>
      </c>
      <c r="P114" s="11">
        <f t="shared" si="14"/>
        <v>0</v>
      </c>
      <c r="Q114" s="17"/>
      <c r="R114" s="17"/>
    </row>
    <row r="115" spans="8:18" x14ac:dyDescent="0.2">
      <c r="H115" s="18"/>
      <c r="I115" s="17">
        <f>SUM(I111:I114)</f>
        <v>0</v>
      </c>
      <c r="J115" s="11">
        <f>SUM(J111:J114)</f>
        <v>0</v>
      </c>
      <c r="K115" s="17"/>
      <c r="L115" s="17">
        <f>SUM(L111:L114)</f>
        <v>0</v>
      </c>
      <c r="M115" s="11">
        <f>SUM(M111:M114)</f>
        <v>0</v>
      </c>
      <c r="N115" s="17"/>
      <c r="O115" s="17">
        <f>SUM(O111:O114)</f>
        <v>978</v>
      </c>
      <c r="P115" s="11">
        <f>SUM(P111:P114)</f>
        <v>1</v>
      </c>
      <c r="Q115" s="17"/>
      <c r="R115" s="17"/>
    </row>
    <row r="116" spans="8:18" x14ac:dyDescent="0.2">
      <c r="H116" s="17"/>
      <c r="I116" s="17"/>
      <c r="K116" s="17"/>
      <c r="L116" s="17"/>
      <c r="N116" s="17"/>
      <c r="O116" s="17"/>
      <c r="Q116" s="17"/>
      <c r="R116" s="17"/>
    </row>
    <row r="117" spans="8:18" x14ac:dyDescent="0.2">
      <c r="H117" s="19" t="s">
        <v>113</v>
      </c>
      <c r="I117" s="17"/>
      <c r="K117" s="17"/>
      <c r="L117" s="17"/>
      <c r="N117" s="17"/>
      <c r="O117" s="17"/>
      <c r="Q117" s="17"/>
      <c r="R117" s="17"/>
    </row>
    <row r="118" spans="8:18" x14ac:dyDescent="0.2">
      <c r="H118" s="18" t="s">
        <v>124</v>
      </c>
      <c r="I118" s="18">
        <v>348700</v>
      </c>
      <c r="J118" s="11">
        <f>I118/I$33</f>
        <v>0.63550209586294881</v>
      </c>
      <c r="K118" s="17"/>
      <c r="L118" s="18">
        <v>598756</v>
      </c>
      <c r="M118" s="11">
        <f>L118/L$33</f>
        <v>1</v>
      </c>
      <c r="N118" s="17"/>
      <c r="O118" s="18">
        <v>514880</v>
      </c>
      <c r="P118" s="11">
        <f>O118/O$33</f>
        <v>1</v>
      </c>
      <c r="Q118" s="17"/>
      <c r="R118" s="17"/>
    </row>
    <row r="119" spans="8:18" x14ac:dyDescent="0.2">
      <c r="H119" s="18" t="s">
        <v>125</v>
      </c>
      <c r="I119" s="18">
        <v>200000</v>
      </c>
      <c r="J119" s="11">
        <f t="shared" ref="J119:J121" si="15">I119/I$33</f>
        <v>0.36449790413705119</v>
      </c>
      <c r="K119" s="17"/>
      <c r="L119" s="18">
        <v>0</v>
      </c>
      <c r="M119" s="11">
        <f t="shared" ref="M119:M121" si="16">L119/L$33</f>
        <v>0</v>
      </c>
      <c r="N119" s="17"/>
      <c r="O119" s="18">
        <v>0</v>
      </c>
      <c r="P119" s="11">
        <f t="shared" ref="P119:P121" si="17">O119/O$33</f>
        <v>0</v>
      </c>
      <c r="Q119" s="17"/>
      <c r="R119" s="17"/>
    </row>
    <row r="120" spans="8:18" x14ac:dyDescent="0.2">
      <c r="H120" s="18" t="s">
        <v>126</v>
      </c>
      <c r="I120" s="18">
        <v>0</v>
      </c>
      <c r="J120" s="11">
        <f t="shared" si="15"/>
        <v>0</v>
      </c>
      <c r="K120" s="17"/>
      <c r="L120" s="18">
        <v>0</v>
      </c>
      <c r="M120" s="11">
        <f t="shared" si="16"/>
        <v>0</v>
      </c>
      <c r="N120" s="17"/>
      <c r="O120" s="18">
        <v>0</v>
      </c>
      <c r="P120" s="11">
        <f t="shared" si="17"/>
        <v>0</v>
      </c>
      <c r="Q120" s="17"/>
      <c r="R120" s="17"/>
    </row>
    <row r="121" spans="8:18" x14ac:dyDescent="0.2">
      <c r="H121" s="18" t="s">
        <v>127</v>
      </c>
      <c r="I121" s="18">
        <v>0</v>
      </c>
      <c r="J121" s="11">
        <f t="shared" si="15"/>
        <v>0</v>
      </c>
      <c r="K121" s="17"/>
      <c r="L121" s="18">
        <v>0</v>
      </c>
      <c r="M121" s="11">
        <f t="shared" si="16"/>
        <v>0</v>
      </c>
      <c r="N121" s="17"/>
      <c r="O121" s="18">
        <v>0</v>
      </c>
      <c r="P121" s="11">
        <f t="shared" si="17"/>
        <v>0</v>
      </c>
      <c r="Q121" s="17"/>
      <c r="R121" s="17"/>
    </row>
    <row r="122" spans="8:18" x14ac:dyDescent="0.2">
      <c r="H122" s="18" t="s">
        <v>128</v>
      </c>
      <c r="I122" s="17">
        <f>SUM(I118:I121)</f>
        <v>548700</v>
      </c>
      <c r="J122" s="11">
        <f>SUM(J118:J121)</f>
        <v>1</v>
      </c>
      <c r="K122" s="17"/>
      <c r="L122" s="17">
        <f>SUM(L118:L121)</f>
        <v>598756</v>
      </c>
      <c r="M122" s="11">
        <f>SUM(M118:M121)</f>
        <v>1</v>
      </c>
      <c r="N122" s="17"/>
      <c r="O122" s="17">
        <f>SUM(O118:O121)</f>
        <v>514880</v>
      </c>
      <c r="P122" s="11">
        <f>SUM(P118:P121)</f>
        <v>1</v>
      </c>
      <c r="Q122" s="17"/>
      <c r="R122" s="17"/>
    </row>
    <row r="123" spans="8:18" x14ac:dyDescent="0.2">
      <c r="H123" s="17"/>
      <c r="I123" s="17"/>
      <c r="K123" s="17"/>
      <c r="L123" s="17"/>
      <c r="N123" s="17"/>
      <c r="O123" s="17"/>
      <c r="Q123" s="17"/>
      <c r="R123" s="17"/>
    </row>
    <row r="124" spans="8:18" x14ac:dyDescent="0.2">
      <c r="H124" s="19" t="s">
        <v>129</v>
      </c>
      <c r="I124" s="17"/>
      <c r="K124" s="17"/>
      <c r="L124" s="17"/>
      <c r="N124" s="17"/>
      <c r="O124" s="17"/>
      <c r="Q124" s="17"/>
      <c r="R124" s="17"/>
    </row>
    <row r="125" spans="8:18" x14ac:dyDescent="0.2">
      <c r="H125" s="18" t="s">
        <v>130</v>
      </c>
      <c r="I125" s="18">
        <v>200000</v>
      </c>
      <c r="J125" s="11">
        <f>I125/I$34</f>
        <v>1</v>
      </c>
      <c r="K125" s="17"/>
      <c r="L125" s="18">
        <v>200000</v>
      </c>
      <c r="M125" s="11">
        <f>L125/L$34</f>
        <v>1</v>
      </c>
      <c r="N125" s="17"/>
      <c r="O125" s="18">
        <v>200000</v>
      </c>
      <c r="P125" s="11">
        <f>O125/O$34</f>
        <v>1</v>
      </c>
      <c r="Q125" s="17"/>
      <c r="R125" s="17"/>
    </row>
    <row r="126" spans="8:18" x14ac:dyDescent="0.2">
      <c r="H126" s="18" t="s">
        <v>131</v>
      </c>
      <c r="I126" s="18">
        <v>0</v>
      </c>
      <c r="J126" s="11">
        <f t="shared" ref="J126:J128" si="18">I126/I$34</f>
        <v>0</v>
      </c>
      <c r="K126" s="17"/>
      <c r="L126" s="18">
        <v>0</v>
      </c>
      <c r="M126" s="11">
        <f t="shared" ref="M126:M128" si="19">L126/L$34</f>
        <v>0</v>
      </c>
      <c r="N126" s="17"/>
      <c r="O126" s="18">
        <v>0</v>
      </c>
      <c r="P126" s="11">
        <f t="shared" ref="P126:P128" si="20">O126/O$34</f>
        <v>0</v>
      </c>
      <c r="Q126" s="17"/>
      <c r="R126" s="17"/>
    </row>
    <row r="127" spans="8:18" x14ac:dyDescent="0.2">
      <c r="H127" s="18" t="s">
        <v>132</v>
      </c>
      <c r="I127" s="18">
        <v>0</v>
      </c>
      <c r="J127" s="11">
        <f t="shared" si="18"/>
        <v>0</v>
      </c>
      <c r="K127" s="17"/>
      <c r="L127" s="18">
        <v>0</v>
      </c>
      <c r="M127" s="11">
        <f t="shared" si="19"/>
        <v>0</v>
      </c>
      <c r="N127" s="17"/>
      <c r="O127" s="18">
        <v>0</v>
      </c>
      <c r="P127" s="11">
        <f t="shared" si="20"/>
        <v>0</v>
      </c>
      <c r="Q127" s="17"/>
      <c r="R127" s="17"/>
    </row>
    <row r="128" spans="8:18" x14ac:dyDescent="0.2">
      <c r="H128" s="18" t="s">
        <v>133</v>
      </c>
      <c r="I128" s="18">
        <v>0</v>
      </c>
      <c r="J128" s="11">
        <f t="shared" si="18"/>
        <v>0</v>
      </c>
      <c r="K128" s="17"/>
      <c r="L128" s="18">
        <v>0</v>
      </c>
      <c r="M128" s="11">
        <f t="shared" si="19"/>
        <v>0</v>
      </c>
      <c r="N128" s="17"/>
      <c r="O128" s="18">
        <v>0</v>
      </c>
      <c r="P128" s="11">
        <f t="shared" si="20"/>
        <v>0</v>
      </c>
      <c r="Q128" s="17"/>
      <c r="R128" s="17"/>
    </row>
    <row r="129" spans="8:18" x14ac:dyDescent="0.2">
      <c r="H129" s="18" t="s">
        <v>134</v>
      </c>
      <c r="I129" s="17">
        <f>SUM(I125:I128)</f>
        <v>200000</v>
      </c>
      <c r="J129" s="11">
        <f>SUM(J125:J128)</f>
        <v>1</v>
      </c>
      <c r="K129" s="17"/>
      <c r="L129" s="17">
        <f>SUM(L125:L128)</f>
        <v>200000</v>
      </c>
      <c r="M129" s="11">
        <f>SUM(M125:M128)</f>
        <v>1</v>
      </c>
      <c r="N129" s="17"/>
      <c r="O129" s="17">
        <f>SUM(O125:O128)</f>
        <v>200000</v>
      </c>
      <c r="P129" s="11">
        <f>SUM(P125:P128)</f>
        <v>1</v>
      </c>
      <c r="Q129" s="17"/>
      <c r="R129" s="17"/>
    </row>
    <row r="130" spans="8:18" ht="13.5" customHeight="1" x14ac:dyDescent="0.2">
      <c r="H130" s="17"/>
      <c r="I130" s="17"/>
      <c r="K130" s="17"/>
      <c r="L130" s="17"/>
      <c r="N130" s="17"/>
      <c r="O130" s="17"/>
      <c r="Q130" s="17"/>
      <c r="R130" s="17"/>
    </row>
    <row r="131" spans="8:18" x14ac:dyDescent="0.2">
      <c r="H131" s="41" t="s">
        <v>1</v>
      </c>
      <c r="I131" s="44"/>
      <c r="J131" s="45"/>
      <c r="K131" s="44"/>
      <c r="L131" s="44"/>
      <c r="M131" s="45"/>
      <c r="N131" s="44"/>
      <c r="O131" s="44"/>
      <c r="P131" s="43"/>
      <c r="Q131" s="17"/>
      <c r="R131" s="17"/>
    </row>
    <row r="132" spans="8:18" x14ac:dyDescent="0.2">
      <c r="H132" s="17" t="s">
        <v>135</v>
      </c>
      <c r="I132" s="17">
        <f>+I30</f>
        <v>15594093</v>
      </c>
      <c r="K132" s="17"/>
      <c r="L132" s="17">
        <f>+L30</f>
        <v>12121170</v>
      </c>
      <c r="N132" s="17"/>
      <c r="O132" s="17">
        <f>+O30</f>
        <v>8607420</v>
      </c>
      <c r="Q132" s="17"/>
      <c r="R132" s="17"/>
    </row>
    <row r="133" spans="8:18" x14ac:dyDescent="0.2">
      <c r="H133" s="17" t="s">
        <v>136</v>
      </c>
      <c r="I133" s="17">
        <f>+I46</f>
        <v>6653759</v>
      </c>
      <c r="K133" s="17"/>
      <c r="L133" s="17">
        <f>+L46</f>
        <v>5422644</v>
      </c>
      <c r="N133" s="17"/>
      <c r="O133" s="17">
        <f>+O46</f>
        <v>4200290.0000000009</v>
      </c>
      <c r="Q133" s="17"/>
      <c r="R133" s="17"/>
    </row>
    <row r="134" spans="8:18" x14ac:dyDescent="0.2">
      <c r="H134" s="17" t="s">
        <v>137</v>
      </c>
      <c r="I134" s="17">
        <f>+I32+I42</f>
        <v>2288382</v>
      </c>
      <c r="K134" s="17"/>
      <c r="L134" s="17">
        <f>+L32+L42</f>
        <v>2004382</v>
      </c>
      <c r="N134" s="17"/>
      <c r="O134" s="17">
        <f>+O32+O42</f>
        <v>1500326</v>
      </c>
      <c r="Q134" s="17"/>
      <c r="R134" s="17"/>
    </row>
    <row r="135" spans="8:18" x14ac:dyDescent="0.2">
      <c r="H135" s="17" t="s">
        <v>93</v>
      </c>
      <c r="I135" s="17">
        <f>+I48</f>
        <v>100000</v>
      </c>
      <c r="K135" s="17"/>
      <c r="L135" s="17">
        <f>+L48</f>
        <v>100000</v>
      </c>
      <c r="N135" s="17"/>
      <c r="O135" s="17">
        <f>+O48</f>
        <v>150000</v>
      </c>
      <c r="Q135" s="17"/>
      <c r="R135" s="17"/>
    </row>
    <row r="136" spans="8:18" x14ac:dyDescent="0.2">
      <c r="H136" s="17" t="s">
        <v>138</v>
      </c>
      <c r="I136" s="17">
        <f>+I53</f>
        <v>8940333.9999999981</v>
      </c>
      <c r="K136" s="17"/>
      <c r="L136" s="17">
        <f>+L53</f>
        <v>6698526</v>
      </c>
      <c r="N136" s="17"/>
      <c r="O136" s="17">
        <f>+O53</f>
        <v>4407130</v>
      </c>
      <c r="Q136" s="17"/>
      <c r="R136" s="17"/>
    </row>
    <row r="137" spans="8:18" x14ac:dyDescent="0.2">
      <c r="H137" s="17" t="s">
        <v>139</v>
      </c>
      <c r="I137" s="17">
        <f>+I53-I50</f>
        <v>8940333.9999999981</v>
      </c>
      <c r="K137" s="17"/>
      <c r="L137" s="17">
        <f>+L53-L50</f>
        <v>6698526</v>
      </c>
      <c r="N137" s="17"/>
      <c r="O137" s="17">
        <f>+O53-O50</f>
        <v>4407130</v>
      </c>
      <c r="Q137" s="17"/>
      <c r="R137" s="17"/>
    </row>
    <row r="138" spans="8:18" x14ac:dyDescent="0.2">
      <c r="H138" s="17" t="s">
        <v>66</v>
      </c>
      <c r="I138" s="17">
        <f>+I50</f>
        <v>0</v>
      </c>
      <c r="K138" s="17"/>
      <c r="L138" s="17">
        <f>+L50</f>
        <v>0</v>
      </c>
      <c r="N138" s="17"/>
      <c r="O138" s="17">
        <f>+O50</f>
        <v>0</v>
      </c>
      <c r="Q138" s="17"/>
      <c r="R138" s="17"/>
    </row>
    <row r="139" spans="8:18" x14ac:dyDescent="0.2">
      <c r="H139" s="17" t="s">
        <v>140</v>
      </c>
      <c r="I139" s="17">
        <f>+I66</f>
        <v>24986576</v>
      </c>
      <c r="K139" s="17"/>
      <c r="L139" s="17">
        <f>+L66</f>
        <v>33794153</v>
      </c>
      <c r="N139" s="17"/>
      <c r="O139" s="17">
        <f>+O66</f>
        <v>22745880</v>
      </c>
      <c r="Q139" s="17"/>
      <c r="R139" s="17"/>
    </row>
    <row r="140" spans="8:18" x14ac:dyDescent="0.2">
      <c r="H140" s="17" t="s">
        <v>141</v>
      </c>
      <c r="I140" s="17">
        <f>+I67+I74</f>
        <v>21825687</v>
      </c>
      <c r="K140" s="17"/>
      <c r="L140" s="17">
        <f>+L67+L74</f>
        <v>30282581</v>
      </c>
      <c r="N140" s="17"/>
      <c r="O140" s="17">
        <f>+O67+O74</f>
        <v>20022881</v>
      </c>
      <c r="Q140" s="17"/>
      <c r="R140" s="17"/>
    </row>
    <row r="141" spans="8:18" x14ac:dyDescent="0.2">
      <c r="H141" s="17" t="s">
        <v>106</v>
      </c>
      <c r="I141" s="17">
        <f>+I76</f>
        <v>3160888.9999999981</v>
      </c>
      <c r="K141" s="17"/>
      <c r="L141" s="17">
        <f>+L76</f>
        <v>3511572</v>
      </c>
      <c r="N141" s="17"/>
      <c r="O141" s="17">
        <f>+O76</f>
        <v>2722999</v>
      </c>
      <c r="Q141" s="17"/>
      <c r="R141" s="17"/>
    </row>
    <row r="142" spans="8:18" x14ac:dyDescent="0.2">
      <c r="H142" s="17" t="s">
        <v>142</v>
      </c>
      <c r="I142" s="17">
        <f>+I78</f>
        <v>89919</v>
      </c>
      <c r="K142" s="17"/>
      <c r="L142" s="17">
        <f>+L78</f>
        <v>266450</v>
      </c>
      <c r="N142" s="17"/>
      <c r="O142" s="17">
        <f>+O78</f>
        <v>57220</v>
      </c>
      <c r="Q142" s="17"/>
      <c r="R142" s="17"/>
    </row>
    <row r="143" spans="8:18" x14ac:dyDescent="0.2">
      <c r="H143" s="17" t="s">
        <v>143</v>
      </c>
      <c r="I143" s="17">
        <f>+I85</f>
        <v>2241807.9999999981</v>
      </c>
      <c r="K143" s="17"/>
      <c r="L143" s="17">
        <f>+L85</f>
        <v>2341396</v>
      </c>
      <c r="N143" s="17"/>
      <c r="O143" s="17">
        <f>+O85</f>
        <v>1987871</v>
      </c>
      <c r="Q143" s="17"/>
      <c r="R143" s="17"/>
    </row>
    <row r="144" spans="8:18" x14ac:dyDescent="0.2">
      <c r="H144" s="17" t="s">
        <v>144</v>
      </c>
      <c r="I144" s="17">
        <f>+I208</f>
        <v>5066065.4137931019</v>
      </c>
      <c r="K144" s="17"/>
      <c r="L144" s="17">
        <f>+L208</f>
        <v>3880337.8275862057</v>
      </c>
      <c r="N144" s="17"/>
      <c r="O144" s="17">
        <f>+O208</f>
        <v>3837683.7586206906</v>
      </c>
      <c r="Q144" s="17"/>
      <c r="R144" s="17"/>
    </row>
    <row r="145" spans="8:18" x14ac:dyDescent="0.2">
      <c r="H145" s="17"/>
      <c r="I145" s="17"/>
      <c r="K145" s="17"/>
      <c r="L145" s="17"/>
      <c r="N145" s="17"/>
      <c r="O145" s="17"/>
      <c r="Q145" s="17"/>
      <c r="R145" s="17"/>
    </row>
    <row r="146" spans="8:18" x14ac:dyDescent="0.2">
      <c r="H146" s="41" t="s">
        <v>14</v>
      </c>
      <c r="I146" s="41"/>
      <c r="J146" s="42"/>
      <c r="K146" s="41"/>
      <c r="L146" s="41"/>
      <c r="M146" s="42"/>
      <c r="N146" s="41"/>
      <c r="O146" s="41"/>
      <c r="P146" s="43"/>
      <c r="Q146" s="17"/>
      <c r="R146" s="17"/>
    </row>
    <row r="147" spans="8:18" x14ac:dyDescent="0.2">
      <c r="H147" s="26" t="s">
        <v>154</v>
      </c>
      <c r="I147" s="21"/>
      <c r="J147" s="12"/>
      <c r="K147" s="21"/>
      <c r="L147" s="21"/>
      <c r="M147" s="12"/>
      <c r="N147" s="21"/>
      <c r="O147" s="21"/>
      <c r="Q147" s="17"/>
      <c r="R147" s="17"/>
    </row>
    <row r="148" spans="8:18" x14ac:dyDescent="0.2">
      <c r="H148" s="17" t="s">
        <v>232</v>
      </c>
      <c r="I148" s="56">
        <f>+I18/I40</f>
        <v>0.58461434144175861</v>
      </c>
      <c r="J148" s="24"/>
      <c r="K148" s="24"/>
      <c r="L148" s="24">
        <f>+L18/L40</f>
        <v>0.82963915580490921</v>
      </c>
      <c r="M148" s="24"/>
      <c r="N148" s="24"/>
      <c r="O148" s="24">
        <f>+O18/O40</f>
        <v>0.86319447222259227</v>
      </c>
      <c r="P148" s="24"/>
      <c r="Q148" s="17"/>
      <c r="R148" s="17"/>
    </row>
    <row r="149" spans="8:18" x14ac:dyDescent="0.2">
      <c r="H149" s="17" t="s">
        <v>233</v>
      </c>
      <c r="I149" s="56">
        <f>(I18-I13)/I40</f>
        <v>0.35880039685003151</v>
      </c>
      <c r="J149" s="24"/>
      <c r="K149" s="24"/>
      <c r="L149" s="24">
        <f>(L18-L13)/L40</f>
        <v>0.59910562736267736</v>
      </c>
      <c r="M149" s="24"/>
      <c r="N149" s="24"/>
      <c r="O149" s="24">
        <f>(O18-O13)/O40</f>
        <v>0.62691502553367362</v>
      </c>
      <c r="P149" s="24"/>
      <c r="Q149" s="17"/>
      <c r="R149" s="17"/>
    </row>
    <row r="150" spans="8:18" x14ac:dyDescent="0.2">
      <c r="H150" s="17" t="s">
        <v>145</v>
      </c>
      <c r="I150" s="57">
        <f>I18-I40</f>
        <v>-1813315</v>
      </c>
      <c r="J150" s="24"/>
      <c r="K150" s="24"/>
      <c r="L150" s="17">
        <f>L18-L40</f>
        <v>-582337.99999999953</v>
      </c>
      <c r="M150" s="24"/>
      <c r="N150" s="24"/>
      <c r="O150" s="17">
        <f>O18-O40</f>
        <v>-369370.00000000093</v>
      </c>
      <c r="P150" s="24"/>
      <c r="Q150" s="17"/>
      <c r="R150" s="17"/>
    </row>
    <row r="151" spans="8:18" x14ac:dyDescent="0.2">
      <c r="J151" s="1"/>
      <c r="M151" s="1"/>
      <c r="P151" s="1"/>
      <c r="Q151" s="17"/>
      <c r="R151" s="17"/>
    </row>
    <row r="152" spans="8:18" x14ac:dyDescent="0.2">
      <c r="H152" s="6" t="s">
        <v>155</v>
      </c>
      <c r="J152" s="1"/>
      <c r="M152" s="1"/>
      <c r="P152" s="1"/>
      <c r="Q152" s="17"/>
      <c r="R152" s="17"/>
    </row>
    <row r="153" spans="8:18" x14ac:dyDescent="0.2">
      <c r="H153" s="17" t="s">
        <v>146</v>
      </c>
      <c r="I153" s="58">
        <f>I46/I53</f>
        <v>0.74424053955926051</v>
      </c>
      <c r="J153" s="24"/>
      <c r="K153" s="24"/>
      <c r="L153" s="11">
        <f>L46/L53</f>
        <v>0.80952794689458552</v>
      </c>
      <c r="M153" s="24"/>
      <c r="N153" s="24"/>
      <c r="O153" s="11">
        <f>O46/O53</f>
        <v>0.95306696194575624</v>
      </c>
      <c r="P153" s="24"/>
      <c r="Q153" s="17"/>
      <c r="R153" s="17"/>
    </row>
    <row r="154" spans="8:18" x14ac:dyDescent="0.2">
      <c r="H154" s="17" t="s">
        <v>147</v>
      </c>
      <c r="I154" s="58">
        <f>I46/I30</f>
        <v>0.42668457857728564</v>
      </c>
      <c r="J154" s="24"/>
      <c r="K154" s="24"/>
      <c r="L154" s="11">
        <f>L46/L30</f>
        <v>0.44736968460965404</v>
      </c>
      <c r="M154" s="24"/>
      <c r="N154" s="24"/>
      <c r="O154" s="11">
        <f>O46/O30</f>
        <v>0.48798478522019384</v>
      </c>
      <c r="P154" s="24"/>
      <c r="Q154" s="17"/>
      <c r="R154" s="17"/>
    </row>
    <row r="155" spans="8:18" x14ac:dyDescent="0.2">
      <c r="H155" s="17" t="s">
        <v>148</v>
      </c>
      <c r="I155" s="59">
        <f>IF(AND(I76&gt;0,I78&gt;0),+I76/I78,0)</f>
        <v>35.152626252516136</v>
      </c>
      <c r="J155" s="24"/>
      <c r="K155" s="24"/>
      <c r="L155" s="24">
        <f>IF(AND(L76&gt;0,L78&gt;0),+L76/L78,0)</f>
        <v>13.179103021204728</v>
      </c>
      <c r="M155" s="24"/>
      <c r="N155" s="24"/>
      <c r="O155" s="24">
        <f>IF(AND(O76&gt;0,O78&gt;0),+O76/O78,0)</f>
        <v>47.588238378189445</v>
      </c>
      <c r="P155" s="24"/>
      <c r="Q155" s="17"/>
      <c r="R155" s="17"/>
    </row>
    <row r="156" spans="8:18" x14ac:dyDescent="0.2">
      <c r="H156" s="17"/>
      <c r="I156" s="11"/>
      <c r="J156" s="24"/>
      <c r="K156" s="24"/>
      <c r="L156" s="11"/>
      <c r="M156" s="24"/>
      <c r="N156" s="24"/>
      <c r="O156" s="11"/>
      <c r="P156" s="24"/>
      <c r="Q156" s="17"/>
      <c r="R156" s="17"/>
    </row>
    <row r="157" spans="8:18" x14ac:dyDescent="0.2">
      <c r="H157" s="19" t="s">
        <v>157</v>
      </c>
      <c r="I157" s="11"/>
      <c r="J157" s="24"/>
      <c r="K157" s="24"/>
      <c r="L157" s="11"/>
      <c r="M157" s="24"/>
      <c r="N157" s="24"/>
      <c r="O157" s="11"/>
      <c r="P157" s="24"/>
      <c r="Q157" s="17"/>
      <c r="R157" s="17"/>
    </row>
    <row r="158" spans="8:18" x14ac:dyDescent="0.2">
      <c r="H158" s="17" t="s">
        <v>221</v>
      </c>
      <c r="I158" s="55">
        <f>IF(AND(I67&gt;0,I13&gt;0),360/(I67/I13),0)</f>
        <v>33.378855282424588</v>
      </c>
      <c r="J158" s="55"/>
      <c r="K158" s="55"/>
      <c r="L158" s="55">
        <f>IF(AND(L67&gt;0,L13&gt;0),360/(L67/L13),0)</f>
        <v>17.694733821375756</v>
      </c>
      <c r="M158" s="55"/>
      <c r="N158" s="55"/>
      <c r="O158" s="55">
        <f>IF(AND(O67&gt;0,O13&gt;0),360/(O67/9*12/O13),0)</f>
        <v>16.181791407169829</v>
      </c>
      <c r="P158" s="24"/>
      <c r="Q158" s="17"/>
      <c r="R158" s="17"/>
    </row>
    <row r="159" spans="8:18" x14ac:dyDescent="0.2">
      <c r="H159" s="17" t="s">
        <v>220</v>
      </c>
      <c r="I159" s="55">
        <f>IF(AND(I66&gt;0,I12&gt;0),360/(I66/I12),0)</f>
        <v>19.000231164125889</v>
      </c>
      <c r="J159" s="55"/>
      <c r="K159" s="55"/>
      <c r="L159" s="55">
        <f>IF(AND(L66&gt;0,L12&gt;0),360/(L66/L12),0)</f>
        <v>19.728558369253992</v>
      </c>
      <c r="M159" s="55"/>
      <c r="N159" s="55"/>
      <c r="O159" s="55">
        <f>IF(AND(O66&gt;0,O12&gt;0),360/(O66/9*12/O12),0)</f>
        <v>18.777954513081053</v>
      </c>
      <c r="P159" s="24"/>
      <c r="Q159" s="17"/>
      <c r="R159" s="17"/>
    </row>
    <row r="160" spans="8:18" x14ac:dyDescent="0.2">
      <c r="H160" s="19" t="s">
        <v>222</v>
      </c>
      <c r="I160" s="60">
        <f>I159+I158</f>
        <v>52.379086446550474</v>
      </c>
      <c r="J160" s="60"/>
      <c r="K160" s="60"/>
      <c r="L160" s="60">
        <f>L159+L158</f>
        <v>37.423292190629752</v>
      </c>
      <c r="M160" s="60"/>
      <c r="N160" s="60"/>
      <c r="O160" s="60">
        <f>O159+O158</f>
        <v>34.959745920250882</v>
      </c>
      <c r="P160" s="24"/>
      <c r="Q160" s="17"/>
      <c r="R160" s="17"/>
    </row>
    <row r="161" spans="8:18" x14ac:dyDescent="0.2">
      <c r="H161" s="17" t="s">
        <v>223</v>
      </c>
      <c r="I161" s="55">
        <f>IF(AND(I67&gt;0,I33&gt;0),360/(I67/I33),0)</f>
        <v>18.579494151704182</v>
      </c>
      <c r="J161" s="55"/>
      <c r="K161" s="55"/>
      <c r="L161" s="55">
        <f>IF(AND(L67&gt;0,L33&gt;0),360/(L67/L33),0)</f>
        <v>13.444803767336607</v>
      </c>
      <c r="M161" s="55"/>
      <c r="N161" s="55"/>
      <c r="O161" s="55">
        <f>IF(AND(O67&gt;0,O33&gt;0),360/(O67/9*12/O33),0)</f>
        <v>13.060166157830915</v>
      </c>
      <c r="P161" s="24"/>
      <c r="Q161" s="17"/>
      <c r="R161" s="17"/>
    </row>
    <row r="162" spans="8:18" x14ac:dyDescent="0.2">
      <c r="H162" s="17" t="s">
        <v>224</v>
      </c>
      <c r="I162" s="55">
        <f>IF(AND(I67&gt;0,I40&gt;0),360/(I67/I40),0)</f>
        <v>147.81573982410052</v>
      </c>
      <c r="J162" s="55"/>
      <c r="K162" s="55"/>
      <c r="L162" s="55">
        <f>IF(AND(L67&gt;0,L40&gt;0),360/(L67/L40),0)</f>
        <v>76.755576253671876</v>
      </c>
      <c r="M162" s="55"/>
      <c r="N162" s="55"/>
      <c r="O162" s="55">
        <f>IF(AND(O67&gt;0,O40&gt;0),360/(O67/9*12/O40),0)</f>
        <v>68.485818948418668</v>
      </c>
      <c r="P162" s="24"/>
      <c r="Q162" s="17"/>
      <c r="R162" s="17"/>
    </row>
    <row r="163" spans="8:18" x14ac:dyDescent="0.2">
      <c r="H163" s="19" t="s">
        <v>225</v>
      </c>
      <c r="I163" s="60">
        <f>I160-I161</f>
        <v>33.799592294846292</v>
      </c>
      <c r="J163" s="60"/>
      <c r="K163" s="60"/>
      <c r="L163" s="60">
        <f>L160-L161</f>
        <v>23.978488423293143</v>
      </c>
      <c r="M163" s="60"/>
      <c r="N163" s="60"/>
      <c r="O163" s="60">
        <f>O160-O161</f>
        <v>21.899579762419968</v>
      </c>
      <c r="P163" s="24"/>
      <c r="Q163" s="17"/>
      <c r="R163" s="17"/>
    </row>
    <row r="164" spans="8:18" x14ac:dyDescent="0.2">
      <c r="H164" s="17"/>
      <c r="I164" s="24"/>
      <c r="J164" s="24"/>
      <c r="K164" s="24"/>
      <c r="L164" s="24"/>
      <c r="M164" s="24"/>
      <c r="N164" s="24"/>
      <c r="O164" s="24"/>
      <c r="P164" s="24"/>
      <c r="Q164" s="17"/>
      <c r="R164" s="17"/>
    </row>
    <row r="165" spans="8:18" x14ac:dyDescent="0.2">
      <c r="H165" s="19" t="s">
        <v>219</v>
      </c>
      <c r="I165" s="24"/>
      <c r="J165" s="24"/>
      <c r="K165" s="24"/>
      <c r="L165" s="24"/>
      <c r="M165" s="24"/>
      <c r="N165" s="24"/>
      <c r="O165" s="24"/>
      <c r="P165" s="24"/>
      <c r="Q165" s="17"/>
      <c r="R165" s="17"/>
    </row>
    <row r="166" spans="8:18" x14ac:dyDescent="0.2">
      <c r="H166" s="17" t="s">
        <v>158</v>
      </c>
      <c r="I166" s="11">
        <f>I68/I66</f>
        <v>0.57450268095956802</v>
      </c>
      <c r="J166" s="24"/>
      <c r="K166" s="24"/>
      <c r="L166" s="11">
        <f>L68/L66</f>
        <v>0.52558725765371306</v>
      </c>
      <c r="M166" s="24"/>
      <c r="N166" s="24"/>
      <c r="O166" s="11">
        <f>O68/O66</f>
        <v>0.53202964668766384</v>
      </c>
      <c r="P166" s="24"/>
      <c r="Q166" s="17"/>
      <c r="R166" s="17"/>
    </row>
    <row r="167" spans="8:18" x14ac:dyDescent="0.2">
      <c r="H167" s="17" t="s">
        <v>159</v>
      </c>
      <c r="I167" s="11">
        <f>I76/I66</f>
        <v>0.12650348731254726</v>
      </c>
      <c r="J167" s="24"/>
      <c r="K167" s="24"/>
      <c r="L167" s="11">
        <f>L76/L66</f>
        <v>0.10391063803256143</v>
      </c>
      <c r="M167" s="24"/>
      <c r="N167" s="24"/>
      <c r="O167" s="11">
        <f>O76/O66</f>
        <v>0.11971394379993212</v>
      </c>
      <c r="P167" s="24"/>
      <c r="Q167" s="17"/>
      <c r="R167" s="17"/>
    </row>
    <row r="168" spans="8:18" x14ac:dyDescent="0.2">
      <c r="H168" s="17" t="s">
        <v>160</v>
      </c>
      <c r="I168" s="11">
        <f>+I85/I66</f>
        <v>8.972049631770268E-2</v>
      </c>
      <c r="J168" s="24"/>
      <c r="K168" s="24"/>
      <c r="L168" s="11">
        <f>+L85/L66</f>
        <v>6.9284056327732199E-2</v>
      </c>
      <c r="M168" s="24"/>
      <c r="N168" s="24"/>
      <c r="O168" s="11">
        <f>+O85/O66</f>
        <v>8.7394772152143599E-2</v>
      </c>
      <c r="P168" s="24"/>
      <c r="Q168" s="17"/>
      <c r="R168" s="17"/>
    </row>
    <row r="169" spans="8:18" x14ac:dyDescent="0.2">
      <c r="H169" s="17"/>
      <c r="I169" s="24"/>
      <c r="J169" s="24"/>
      <c r="K169" s="24"/>
      <c r="L169" s="24"/>
      <c r="M169" s="24"/>
      <c r="N169" s="24"/>
      <c r="O169" s="24"/>
      <c r="P169" s="24"/>
      <c r="Q169" s="17"/>
      <c r="R169" s="17"/>
    </row>
    <row r="170" spans="8:18" x14ac:dyDescent="0.2">
      <c r="H170" s="19" t="s">
        <v>156</v>
      </c>
      <c r="I170" s="24"/>
      <c r="J170" s="24"/>
      <c r="K170" s="24"/>
      <c r="L170" s="24"/>
      <c r="M170" s="24"/>
      <c r="N170" s="24"/>
      <c r="O170" s="24"/>
      <c r="P170" s="24"/>
      <c r="Q170" s="17"/>
      <c r="R170" s="17"/>
    </row>
    <row r="171" spans="8:18" x14ac:dyDescent="0.2">
      <c r="H171" s="17" t="s">
        <v>226</v>
      </c>
      <c r="I171" s="11">
        <f>I85/(I53-I52)</f>
        <v>0.33467183675931067</v>
      </c>
      <c r="J171" s="24"/>
      <c r="K171" s="24"/>
      <c r="L171" s="11">
        <f>L85/(L53-L52)</f>
        <v>0.53737115945588032</v>
      </c>
      <c r="M171" s="24"/>
      <c r="N171" s="24"/>
      <c r="O171" s="11">
        <f>O85/(O53-O52)</f>
        <v>0.82168589638397538</v>
      </c>
      <c r="P171" s="24"/>
      <c r="Q171" s="17"/>
      <c r="R171" s="17"/>
    </row>
    <row r="172" spans="8:18" x14ac:dyDescent="0.2">
      <c r="H172" s="17" t="s">
        <v>227</v>
      </c>
      <c r="I172" s="11">
        <f>I85/(I20+I21+I22+I23)</f>
        <v>0.11684468156367617</v>
      </c>
      <c r="J172" s="24"/>
      <c r="K172" s="24"/>
      <c r="L172" s="11">
        <f>L85/(L20+L21+L22+L23)</f>
        <v>0.17621125880032396</v>
      </c>
      <c r="M172" s="24"/>
      <c r="N172" s="24"/>
      <c r="O172" s="11">
        <f>O85/(O20+O21+O22+O23)</f>
        <v>0.20865679597194875</v>
      </c>
      <c r="P172" s="24"/>
      <c r="Q172" s="17"/>
      <c r="R172" s="17"/>
    </row>
    <row r="173" spans="8:18" x14ac:dyDescent="0.2">
      <c r="H173" s="17" t="s">
        <v>228</v>
      </c>
      <c r="I173" s="11">
        <f>I85/I30</f>
        <v>0.14376007633146717</v>
      </c>
      <c r="J173" s="1"/>
      <c r="L173" s="11">
        <f>L85/L30</f>
        <v>0.19316584125129835</v>
      </c>
      <c r="M173" s="1"/>
      <c r="O173" s="11">
        <f>O85/O30</f>
        <v>0.23094853045395716</v>
      </c>
      <c r="P173" s="1"/>
      <c r="Q173" s="17"/>
      <c r="R173" s="17"/>
    </row>
    <row r="174" spans="8:18" x14ac:dyDescent="0.2">
      <c r="J174" s="1"/>
      <c r="M174" s="1"/>
      <c r="P174" s="1"/>
      <c r="Q174" s="17"/>
      <c r="R174" s="17"/>
    </row>
    <row r="175" spans="8:18" x14ac:dyDescent="0.2">
      <c r="H175" s="6" t="s">
        <v>238</v>
      </c>
      <c r="J175" s="1"/>
      <c r="M175" s="1"/>
      <c r="P175" s="1"/>
      <c r="Q175" s="17"/>
      <c r="R175" s="17"/>
    </row>
    <row r="176" spans="8:18" x14ac:dyDescent="0.2">
      <c r="H176" s="17" t="s">
        <v>150</v>
      </c>
      <c r="I176" s="11">
        <f>(I66/L66)-1</f>
        <v>-0.26062428610061628</v>
      </c>
      <c r="J176" s="24"/>
      <c r="K176" s="24"/>
      <c r="L176" s="11">
        <f>(L66/O66)-1</f>
        <v>0.48572633813244415</v>
      </c>
      <c r="M176" s="24"/>
      <c r="N176" s="24"/>
      <c r="O176" s="14" t="s">
        <v>39</v>
      </c>
      <c r="P176" s="24"/>
      <c r="Q176" s="17"/>
      <c r="R176" s="17"/>
    </row>
    <row r="177" spans="8:18" x14ac:dyDescent="0.2">
      <c r="H177" s="17" t="s">
        <v>151</v>
      </c>
      <c r="I177" s="11">
        <f>(I132/L132)-1</f>
        <v>0.28651714314707233</v>
      </c>
      <c r="J177" s="24"/>
      <c r="K177" s="24"/>
      <c r="L177" s="11">
        <f>(L132/O132)-1</f>
        <v>0.40822337006907983</v>
      </c>
      <c r="M177" s="24"/>
      <c r="N177" s="24"/>
      <c r="O177" s="14" t="s">
        <v>39</v>
      </c>
      <c r="P177" s="24"/>
      <c r="Q177" s="17"/>
      <c r="R177" s="17"/>
    </row>
    <row r="178" spans="8:18" x14ac:dyDescent="0.2">
      <c r="H178" s="17" t="s">
        <v>152</v>
      </c>
      <c r="I178" s="11">
        <f>(I133/L133)-1</f>
        <v>0.22703223741038503</v>
      </c>
      <c r="J178" s="24"/>
      <c r="K178" s="24"/>
      <c r="L178" s="11">
        <f>(L133/O133)-1</f>
        <v>0.29101657266522052</v>
      </c>
      <c r="M178" s="24"/>
      <c r="N178" s="24"/>
      <c r="O178" s="14" t="s">
        <v>39</v>
      </c>
      <c r="P178" s="24"/>
      <c r="Q178" s="17"/>
      <c r="R178" s="17"/>
    </row>
    <row r="179" spans="8:18" x14ac:dyDescent="0.2">
      <c r="H179" s="17" t="s">
        <v>153</v>
      </c>
      <c r="I179" s="11">
        <f>(I136/L136)-1</f>
        <v>0.33467183675931067</v>
      </c>
      <c r="J179" s="24"/>
      <c r="K179" s="24"/>
      <c r="L179" s="11">
        <f>(L136/O136)-1</f>
        <v>0.51992929639016783</v>
      </c>
      <c r="M179" s="24"/>
      <c r="N179" s="24"/>
      <c r="O179" s="14" t="s">
        <v>39</v>
      </c>
      <c r="P179" s="24"/>
      <c r="Q179" s="17"/>
      <c r="R179" s="17"/>
    </row>
    <row r="180" spans="8:18" x14ac:dyDescent="0.2">
      <c r="H180" s="17"/>
      <c r="I180" s="24"/>
      <c r="J180" s="24"/>
      <c r="K180" s="24"/>
      <c r="L180" s="24"/>
      <c r="M180" s="24"/>
      <c r="N180" s="24"/>
      <c r="O180" s="28"/>
      <c r="P180" s="24"/>
      <c r="Q180" s="17"/>
      <c r="R180" s="17"/>
    </row>
    <row r="181" spans="8:18" x14ac:dyDescent="0.2">
      <c r="H181" s="17" t="s">
        <v>149</v>
      </c>
      <c r="I181" s="11">
        <f>(I182/I183)-1</f>
        <v>7.8170286766460872E-2</v>
      </c>
      <c r="J181" s="24"/>
      <c r="K181" s="24"/>
      <c r="L181" s="11">
        <f>(L182/L183)-1</f>
        <v>7.3551079426380284E-2</v>
      </c>
      <c r="M181" s="24"/>
      <c r="N181" s="24"/>
      <c r="O181" s="11">
        <f>(O182/O183)-1</f>
        <v>3.1500745747352177E-2</v>
      </c>
      <c r="P181" s="24"/>
      <c r="Q181" s="17"/>
      <c r="R181" s="17"/>
    </row>
    <row r="182" spans="8:18" x14ac:dyDescent="0.2">
      <c r="H182" s="17" t="s">
        <v>162</v>
      </c>
      <c r="I182" s="27">
        <v>126.47799999999999</v>
      </c>
      <c r="K182" s="17"/>
      <c r="L182" s="27">
        <f>I183</f>
        <v>117.30800000000001</v>
      </c>
      <c r="N182" s="17"/>
      <c r="O182" s="27">
        <f>L183</f>
        <v>109.271</v>
      </c>
      <c r="Q182" s="17"/>
      <c r="R182" s="17"/>
    </row>
    <row r="183" spans="8:18" x14ac:dyDescent="0.2">
      <c r="H183" s="17" t="s">
        <v>161</v>
      </c>
      <c r="I183" s="27">
        <v>117.30800000000001</v>
      </c>
      <c r="K183" s="17"/>
      <c r="L183" s="27">
        <v>109.271</v>
      </c>
      <c r="N183" s="17"/>
      <c r="O183" s="27">
        <v>105.934</v>
      </c>
      <c r="Q183" s="17"/>
      <c r="R183" s="17"/>
    </row>
    <row r="184" spans="8:18" x14ac:dyDescent="0.2">
      <c r="H184" s="17"/>
      <c r="I184" s="17"/>
      <c r="K184" s="17"/>
      <c r="L184" s="17"/>
      <c r="N184" s="17"/>
      <c r="O184" s="17"/>
      <c r="Q184" s="17"/>
      <c r="R184" s="17"/>
    </row>
    <row r="185" spans="8:18" x14ac:dyDescent="0.2">
      <c r="H185" s="17"/>
      <c r="I185" s="17"/>
      <c r="K185" s="17"/>
      <c r="L185" s="17"/>
      <c r="N185" s="17"/>
      <c r="O185" s="17"/>
      <c r="Q185" s="17"/>
      <c r="R185" s="17"/>
    </row>
    <row r="186" spans="8:18" x14ac:dyDescent="0.2">
      <c r="H186" s="29" t="str">
        <f>H4</f>
        <v>CLIENTE: SOLICITO CRÉDITO SA DE CV</v>
      </c>
      <c r="I186" s="30"/>
      <c r="J186" s="39"/>
      <c r="K186" s="30"/>
      <c r="L186" s="30"/>
      <c r="M186" s="39"/>
      <c r="N186" s="30"/>
      <c r="O186" s="30"/>
      <c r="P186" s="40"/>
      <c r="Q186" s="17"/>
      <c r="R186" s="17"/>
    </row>
    <row r="187" spans="8:18" x14ac:dyDescent="0.2">
      <c r="H187" s="37" t="s">
        <v>70</v>
      </c>
      <c r="I187" s="31"/>
      <c r="J187" s="32"/>
      <c r="K187" s="31"/>
      <c r="L187" s="31"/>
      <c r="M187" s="32"/>
      <c r="N187" s="31"/>
      <c r="O187" s="31"/>
      <c r="P187" s="33"/>
      <c r="Q187" s="17"/>
      <c r="R187" s="17"/>
    </row>
    <row r="188" spans="8:18" x14ac:dyDescent="0.2">
      <c r="H188" s="34" t="str">
        <f>H6</f>
        <v>Cifras en pesos</v>
      </c>
      <c r="I188" s="35"/>
      <c r="J188" s="35"/>
      <c r="K188" s="35"/>
      <c r="L188" s="35"/>
      <c r="M188" s="35"/>
      <c r="N188" s="35"/>
      <c r="O188" s="35"/>
      <c r="P188" s="36"/>
      <c r="Q188" s="17"/>
      <c r="R188" s="17"/>
    </row>
    <row r="189" spans="8:18" x14ac:dyDescent="0.2">
      <c r="H189" s="19"/>
      <c r="I189" s="19"/>
      <c r="J189" s="20"/>
      <c r="K189" s="17"/>
      <c r="L189" s="17"/>
      <c r="N189" s="17"/>
      <c r="O189" s="17"/>
      <c r="Q189" s="17"/>
      <c r="R189" s="17"/>
    </row>
    <row r="190" spans="8:18" x14ac:dyDescent="0.2">
      <c r="H190" s="17"/>
      <c r="I190" s="22">
        <f>I7</f>
        <v>45992</v>
      </c>
      <c r="J190" s="14"/>
      <c r="K190" s="15"/>
      <c r="L190" s="22">
        <f>L7</f>
        <v>45627</v>
      </c>
      <c r="M190" s="14"/>
      <c r="N190" s="15"/>
      <c r="O190" s="22">
        <f>O7</f>
        <v>45261</v>
      </c>
      <c r="Q190" s="17"/>
      <c r="R190" s="17"/>
    </row>
    <row r="191" spans="8:18" x14ac:dyDescent="0.2">
      <c r="H191" s="17"/>
      <c r="I191" s="15" t="str">
        <f>I8</f>
        <v>INTERNO</v>
      </c>
      <c r="J191" s="14"/>
      <c r="K191" s="15"/>
      <c r="L191" s="15" t="str">
        <f>L8</f>
        <v>INTERNO</v>
      </c>
      <c r="M191" s="14"/>
      <c r="N191" s="15"/>
      <c r="O191" s="15" t="str">
        <f>O8</f>
        <v>INTERNO</v>
      </c>
      <c r="Q191" s="17"/>
      <c r="R191" s="17"/>
    </row>
    <row r="192" spans="8:18" x14ac:dyDescent="0.2">
      <c r="H192" s="17"/>
      <c r="I192" s="15"/>
      <c r="J192" s="14"/>
      <c r="K192" s="15"/>
      <c r="L192" s="15"/>
      <c r="M192" s="14"/>
      <c r="N192" s="15"/>
      <c r="O192" s="15"/>
      <c r="Q192" s="17"/>
      <c r="R192" s="17"/>
    </row>
    <row r="193" spans="8:18" x14ac:dyDescent="0.2">
      <c r="H193" s="41" t="s">
        <v>163</v>
      </c>
      <c r="I193" s="44"/>
      <c r="J193" s="45"/>
      <c r="K193" s="44"/>
      <c r="L193" s="44"/>
      <c r="M193" s="45"/>
      <c r="N193" s="44"/>
      <c r="O193" s="44"/>
      <c r="P193" s="43"/>
      <c r="Q193" s="17"/>
      <c r="R193" s="17"/>
    </row>
    <row r="194" spans="8:18" x14ac:dyDescent="0.2">
      <c r="H194" s="17" t="s">
        <v>111</v>
      </c>
      <c r="I194" s="17">
        <f>I85</f>
        <v>2241807.9999999981</v>
      </c>
      <c r="K194" s="17"/>
      <c r="L194" s="17">
        <f>L85</f>
        <v>2341396</v>
      </c>
      <c r="N194" s="17"/>
      <c r="O194" s="17">
        <f>O85</f>
        <v>1987871</v>
      </c>
      <c r="Q194" s="17"/>
      <c r="R194" s="17"/>
    </row>
    <row r="195" spans="8:18" x14ac:dyDescent="0.2">
      <c r="H195" s="17" t="s">
        <v>234</v>
      </c>
      <c r="I195" s="17">
        <f>(I27-L27)*-1</f>
        <v>2142000</v>
      </c>
      <c r="K195" s="17"/>
      <c r="L195" s="17">
        <f>(L27-O27)*-1</f>
        <v>752028</v>
      </c>
      <c r="N195" s="17"/>
      <c r="O195" s="17">
        <f>(O27-R27)*-1</f>
        <v>3250163</v>
      </c>
      <c r="Q195" s="17"/>
      <c r="R195" s="17"/>
    </row>
    <row r="196" spans="8:18" x14ac:dyDescent="0.2">
      <c r="H196" s="17"/>
      <c r="I196" s="17"/>
      <c r="K196" s="17"/>
      <c r="L196" s="17"/>
      <c r="N196" s="17"/>
      <c r="O196" s="17"/>
      <c r="Q196" s="17"/>
      <c r="R196" s="17"/>
    </row>
    <row r="197" spans="8:18" x14ac:dyDescent="0.2">
      <c r="H197" s="19" t="s">
        <v>164</v>
      </c>
      <c r="I197" s="19">
        <f>SUM(I194:I195)</f>
        <v>4383807.9999999981</v>
      </c>
      <c r="J197" s="20"/>
      <c r="K197" s="19"/>
      <c r="L197" s="19">
        <f>SUM(L194:L195)</f>
        <v>3093424</v>
      </c>
      <c r="M197" s="20"/>
      <c r="N197" s="19"/>
      <c r="O197" s="19">
        <f>SUM(O194:O195)</f>
        <v>5238034</v>
      </c>
      <c r="Q197" s="17"/>
      <c r="R197" s="17"/>
    </row>
    <row r="198" spans="8:18" x14ac:dyDescent="0.2">
      <c r="H198" s="17"/>
      <c r="I198" s="17"/>
      <c r="K198" s="17"/>
      <c r="L198" s="17"/>
      <c r="N198" s="17"/>
      <c r="O198" s="17"/>
      <c r="Q198" s="17"/>
      <c r="R198" s="17"/>
    </row>
    <row r="199" spans="8:18" x14ac:dyDescent="0.2">
      <c r="H199" s="19" t="s">
        <v>165</v>
      </c>
      <c r="I199" s="17"/>
      <c r="K199" s="17"/>
      <c r="L199" s="17"/>
      <c r="N199" s="17"/>
      <c r="O199" s="17"/>
      <c r="Q199" s="17"/>
      <c r="R199" s="17"/>
    </row>
    <row r="200" spans="8:18" x14ac:dyDescent="0.2">
      <c r="H200" s="17" t="s">
        <v>166</v>
      </c>
      <c r="I200" s="17">
        <f>I33-L33</f>
        <v>-50056</v>
      </c>
      <c r="K200" s="17"/>
      <c r="L200" s="17">
        <f>L33-O33</f>
        <v>83876</v>
      </c>
      <c r="N200" s="17"/>
      <c r="O200" s="17">
        <f>O33-R33</f>
        <v>514880</v>
      </c>
      <c r="Q200" s="17"/>
      <c r="R200" s="17"/>
    </row>
    <row r="201" spans="8:18" x14ac:dyDescent="0.2">
      <c r="H201" s="17" t="s">
        <v>167</v>
      </c>
      <c r="I201" s="17">
        <f>I35-L35</f>
        <v>396832.41379310377</v>
      </c>
      <c r="K201" s="17"/>
      <c r="L201" s="17">
        <f>L35-O35</f>
        <v>1122179.8275862057</v>
      </c>
      <c r="N201" s="17"/>
      <c r="O201" s="17">
        <f>O35-R35</f>
        <v>105623.75862069055</v>
      </c>
      <c r="Q201" s="17"/>
      <c r="R201" s="17"/>
    </row>
    <row r="202" spans="8:18" x14ac:dyDescent="0.2">
      <c r="H202" s="17" t="s">
        <v>168</v>
      </c>
      <c r="I202" s="17">
        <f>I34-L34</f>
        <v>0</v>
      </c>
      <c r="K202" s="17"/>
      <c r="L202" s="17">
        <f>L34-O34</f>
        <v>0</v>
      </c>
      <c r="N202" s="17"/>
      <c r="O202" s="17">
        <f>O34-R34</f>
        <v>200000</v>
      </c>
      <c r="Q202" s="17"/>
      <c r="R202" s="17"/>
    </row>
    <row r="203" spans="8:18" x14ac:dyDescent="0.2">
      <c r="H203" s="17" t="s">
        <v>190</v>
      </c>
      <c r="I203" s="17">
        <f>(I12-L12)*-1</f>
        <v>533220</v>
      </c>
      <c r="K203" s="17"/>
      <c r="L203" s="17">
        <f>(L12-O12)*-1</f>
        <v>-270042</v>
      </c>
      <c r="N203" s="17"/>
      <c r="O203" s="17">
        <f>(O12-R12)*-1</f>
        <v>-1581930</v>
      </c>
      <c r="Q203" s="17"/>
      <c r="R203" s="17"/>
    </row>
    <row r="204" spans="8:18" x14ac:dyDescent="0.2">
      <c r="H204" s="17" t="s">
        <v>191</v>
      </c>
      <c r="I204" s="17">
        <f>(I13-L13)*-1</f>
        <v>-197739</v>
      </c>
      <c r="K204" s="17"/>
      <c r="L204" s="17">
        <f>(L13-O13)*-1</f>
        <v>-150078</v>
      </c>
      <c r="N204" s="17"/>
      <c r="O204" s="17">
        <f>(O13-R13)*-1</f>
        <v>-637946</v>
      </c>
      <c r="Q204" s="17"/>
      <c r="R204" s="17"/>
    </row>
    <row r="205" spans="8:18" x14ac:dyDescent="0.2">
      <c r="H205" s="17" t="s">
        <v>192</v>
      </c>
      <c r="I205" s="17">
        <f>I14-L14*-1</f>
        <v>0</v>
      </c>
      <c r="K205" s="17"/>
      <c r="L205" s="17">
        <f>L14-O14*-1</f>
        <v>0</v>
      </c>
      <c r="N205" s="17"/>
      <c r="O205" s="17">
        <f>O14-R14*-1</f>
        <v>0</v>
      </c>
      <c r="Q205" s="17"/>
      <c r="R205" s="17"/>
    </row>
    <row r="206" spans="8:18" x14ac:dyDescent="0.2">
      <c r="H206" s="17" t="s">
        <v>193</v>
      </c>
      <c r="I206" s="17">
        <f>(I15-L15)*-1</f>
        <v>0</v>
      </c>
      <c r="K206" s="17"/>
      <c r="L206" s="17">
        <f>(L15-O15)*-1</f>
        <v>978</v>
      </c>
      <c r="N206" s="17"/>
      <c r="O206" s="17">
        <f>(O15-R15)*-1</f>
        <v>-978</v>
      </c>
      <c r="Q206" s="17"/>
      <c r="R206" s="17"/>
    </row>
    <row r="207" spans="8:18" x14ac:dyDescent="0.2">
      <c r="H207" s="17"/>
      <c r="I207" s="17"/>
      <c r="K207" s="17"/>
      <c r="L207" s="17"/>
      <c r="N207" s="17"/>
      <c r="O207" s="17"/>
      <c r="Q207" s="17"/>
      <c r="R207" s="17"/>
    </row>
    <row r="208" spans="8:18" x14ac:dyDescent="0.2">
      <c r="H208" s="19" t="s">
        <v>169</v>
      </c>
      <c r="I208" s="19">
        <f>SUM(I200:I207)+I197</f>
        <v>5066065.4137931019</v>
      </c>
      <c r="K208" s="17"/>
      <c r="L208" s="19">
        <f>SUM(L200:L207)+L197</f>
        <v>3880337.8275862057</v>
      </c>
      <c r="N208" s="17"/>
      <c r="O208" s="19">
        <f>SUM(O200:O207)+O197</f>
        <v>3837683.7586206906</v>
      </c>
      <c r="Q208" s="17"/>
      <c r="R208" s="17"/>
    </row>
    <row r="209" spans="8:18" x14ac:dyDescent="0.2">
      <c r="H209" s="17"/>
      <c r="I209" s="17"/>
      <c r="K209" s="17"/>
      <c r="L209" s="17"/>
      <c r="N209" s="17"/>
      <c r="O209" s="17"/>
      <c r="Q209" s="17"/>
      <c r="R209" s="17"/>
    </row>
    <row r="210" spans="8:18" x14ac:dyDescent="0.2">
      <c r="H210" s="41" t="s">
        <v>170</v>
      </c>
      <c r="I210" s="44"/>
      <c r="J210" s="45"/>
      <c r="K210" s="44"/>
      <c r="L210" s="44"/>
      <c r="M210" s="45"/>
      <c r="N210" s="44"/>
      <c r="O210" s="44"/>
      <c r="P210" s="43"/>
      <c r="Q210" s="17"/>
      <c r="R210" s="17"/>
    </row>
    <row r="211" spans="8:18" x14ac:dyDescent="0.2">
      <c r="H211" s="19" t="s">
        <v>27</v>
      </c>
      <c r="I211" s="17"/>
      <c r="K211" s="17"/>
      <c r="L211" s="17"/>
      <c r="N211" s="17"/>
      <c r="O211" s="17"/>
      <c r="Q211" s="17"/>
      <c r="R211" s="17"/>
    </row>
    <row r="212" spans="8:18" x14ac:dyDescent="0.2">
      <c r="H212" s="17" t="s">
        <v>171</v>
      </c>
      <c r="I212" s="17">
        <f>I48-L48</f>
        <v>0</v>
      </c>
      <c r="K212" s="17"/>
      <c r="L212" s="17">
        <f>L48-O48</f>
        <v>-50000</v>
      </c>
      <c r="N212" s="17"/>
      <c r="O212" s="17">
        <f>O48-R48</f>
        <v>150000</v>
      </c>
      <c r="Q212" s="17"/>
      <c r="R212" s="17"/>
    </row>
    <row r="213" spans="8:18" x14ac:dyDescent="0.2">
      <c r="H213" s="17" t="s">
        <v>186</v>
      </c>
      <c r="I213" s="17">
        <f>SUM(I49:I50)-SUM(L49:L50)</f>
        <v>0</v>
      </c>
      <c r="K213" s="17"/>
      <c r="L213" s="17">
        <f>SUM(L49:L50)-SUM(O49:O50)</f>
        <v>0</v>
      </c>
      <c r="N213" s="17"/>
      <c r="O213" s="17">
        <f>SUM(O49:O50)-SUM(R49:R50)</f>
        <v>0</v>
      </c>
      <c r="Q213" s="17"/>
      <c r="R213" s="17"/>
    </row>
    <row r="214" spans="8:18" x14ac:dyDescent="0.2">
      <c r="H214" s="17" t="s">
        <v>172</v>
      </c>
      <c r="I214" s="17">
        <f>I51-L51-L52</f>
        <v>0</v>
      </c>
      <c r="K214" s="17"/>
      <c r="L214" s="17">
        <f>L51-O51-O52</f>
        <v>0</v>
      </c>
      <c r="N214" s="17"/>
      <c r="O214" s="17">
        <f>O51-R51-R52</f>
        <v>2269259</v>
      </c>
      <c r="Q214" s="17"/>
      <c r="R214" s="17"/>
    </row>
    <row r="215" spans="8:18" x14ac:dyDescent="0.2">
      <c r="H215" s="17" t="s">
        <v>173</v>
      </c>
      <c r="I215" s="17">
        <f>SUM(I211:I214)</f>
        <v>0</v>
      </c>
      <c r="K215" s="17"/>
      <c r="L215" s="17">
        <f>SUM(L211:L214)</f>
        <v>-50000</v>
      </c>
      <c r="N215" s="17"/>
      <c r="O215" s="17">
        <f>SUM(O211:O214)</f>
        <v>2419259</v>
      </c>
      <c r="Q215" s="17"/>
      <c r="R215" s="17"/>
    </row>
    <row r="216" spans="8:18" x14ac:dyDescent="0.2">
      <c r="H216" s="19" t="s">
        <v>174</v>
      </c>
      <c r="I216" s="17"/>
      <c r="K216" s="17"/>
      <c r="L216" s="17"/>
      <c r="N216" s="17"/>
      <c r="O216" s="17"/>
      <c r="Q216" s="17"/>
      <c r="R216" s="17"/>
    </row>
    <row r="217" spans="8:18" x14ac:dyDescent="0.2">
      <c r="H217" s="17" t="s">
        <v>175</v>
      </c>
      <c r="I217" s="17">
        <f>I32-L32</f>
        <v>0</v>
      </c>
      <c r="K217" s="17"/>
      <c r="L217" s="17">
        <f>L32-O32</f>
        <v>0</v>
      </c>
      <c r="N217" s="17"/>
      <c r="O217" s="17">
        <f>O32-R32</f>
        <v>0</v>
      </c>
      <c r="Q217" s="17"/>
      <c r="R217" s="17"/>
    </row>
    <row r="218" spans="8:18" x14ac:dyDescent="0.2">
      <c r="H218" s="17" t="s">
        <v>176</v>
      </c>
      <c r="I218" s="17">
        <f>I44-L44</f>
        <v>284000</v>
      </c>
      <c r="K218" s="17"/>
      <c r="L218" s="17">
        <f>L44-O44</f>
        <v>504056</v>
      </c>
      <c r="N218" s="17"/>
      <c r="O218" s="17">
        <f>O44-R44</f>
        <v>1500326</v>
      </c>
      <c r="Q218" s="17"/>
      <c r="R218" s="17"/>
    </row>
    <row r="219" spans="8:18" x14ac:dyDescent="0.2">
      <c r="H219" s="17" t="s">
        <v>177</v>
      </c>
      <c r="I219" s="17">
        <f>I36-L36</f>
        <v>66681</v>
      </c>
      <c r="K219" s="17"/>
      <c r="L219" s="17">
        <f>L36-O36</f>
        <v>-50426</v>
      </c>
      <c r="N219" s="17"/>
      <c r="O219" s="17">
        <f>O36-R36</f>
        <v>322083</v>
      </c>
      <c r="Q219" s="17"/>
      <c r="R219" s="17"/>
    </row>
    <row r="220" spans="8:18" x14ac:dyDescent="0.2">
      <c r="H220" s="17" t="s">
        <v>187</v>
      </c>
      <c r="I220" s="17">
        <f>I37-L37</f>
        <v>551939</v>
      </c>
      <c r="K220" s="17"/>
      <c r="L220" s="17">
        <f>L37-O37</f>
        <v>-485925</v>
      </c>
      <c r="N220" s="17"/>
      <c r="O220" s="17">
        <f>O37-R37</f>
        <v>969749</v>
      </c>
      <c r="Q220" s="17"/>
      <c r="R220" s="17"/>
    </row>
    <row r="221" spans="8:18" x14ac:dyDescent="0.2">
      <c r="H221" s="17" t="s">
        <v>178</v>
      </c>
      <c r="I221" s="17">
        <f>SUM(I217:I220)</f>
        <v>902620</v>
      </c>
      <c r="K221" s="17"/>
      <c r="L221" s="17">
        <f>SUM(L217:L220)</f>
        <v>-32295</v>
      </c>
      <c r="N221" s="17"/>
      <c r="O221" s="17">
        <f>SUM(O217:O220)</f>
        <v>2792158</v>
      </c>
      <c r="Q221" s="17"/>
      <c r="R221" s="17"/>
    </row>
    <row r="222" spans="8:18" x14ac:dyDescent="0.2">
      <c r="H222" s="19" t="s">
        <v>179</v>
      </c>
      <c r="I222" s="19">
        <f>I215+I221</f>
        <v>902620</v>
      </c>
      <c r="J222" s="20"/>
      <c r="K222" s="19"/>
      <c r="L222" s="19">
        <f>L215+L221</f>
        <v>-82295</v>
      </c>
      <c r="M222" s="20"/>
      <c r="N222" s="19"/>
      <c r="O222" s="19">
        <f>O215+O221</f>
        <v>5211417</v>
      </c>
      <c r="Q222" s="17"/>
      <c r="R222" s="17"/>
    </row>
    <row r="223" spans="8:18" x14ac:dyDescent="0.2">
      <c r="H223" s="17" t="s">
        <v>0</v>
      </c>
      <c r="I223" s="17"/>
      <c r="K223" s="17"/>
      <c r="L223" s="17"/>
      <c r="N223" s="17"/>
      <c r="O223" s="17"/>
      <c r="Q223" s="17"/>
      <c r="R223" s="17"/>
    </row>
    <row r="224" spans="8:18" x14ac:dyDescent="0.2">
      <c r="H224" s="41" t="s">
        <v>180</v>
      </c>
      <c r="I224" s="44"/>
      <c r="J224" s="45"/>
      <c r="K224" s="44"/>
      <c r="L224" s="44"/>
      <c r="M224" s="45"/>
      <c r="N224" s="44"/>
      <c r="O224" s="44"/>
      <c r="P224" s="43"/>
      <c r="Q224" s="17"/>
      <c r="R224" s="17"/>
    </row>
    <row r="225" spans="8:20" x14ac:dyDescent="0.2">
      <c r="H225" s="17" t="s">
        <v>194</v>
      </c>
      <c r="I225" s="17">
        <f>(SUM(I20:I25)-SUM(L20:L25))*-1</f>
        <v>-5898785</v>
      </c>
      <c r="K225" s="17"/>
      <c r="L225" s="17">
        <f>(SUM(L20:L25)-SUM(O20:O25))*-1</f>
        <v>-3760448</v>
      </c>
      <c r="N225" s="17"/>
      <c r="O225" s="17">
        <f>(SUM(O20:O25)-SUM(R20:R25))*-1</f>
        <v>-9526989</v>
      </c>
      <c r="Q225" s="17"/>
      <c r="R225" s="17"/>
    </row>
    <row r="226" spans="8:20" x14ac:dyDescent="0.2">
      <c r="H226" s="17" t="s">
        <v>195</v>
      </c>
      <c r="I226" s="17">
        <f>(I26-L26)*-1</f>
        <v>0</v>
      </c>
      <c r="K226" s="17"/>
      <c r="L226" s="17">
        <f>(L26-O26)*-1</f>
        <v>0</v>
      </c>
      <c r="N226" s="17"/>
      <c r="O226" s="17">
        <f>(O26-R26)*-1</f>
        <v>0</v>
      </c>
      <c r="Q226" s="17"/>
      <c r="R226" s="17"/>
    </row>
    <row r="227" spans="8:20" x14ac:dyDescent="0.2">
      <c r="H227" s="17" t="s">
        <v>181</v>
      </c>
      <c r="I227" s="17">
        <f>SUM(I225:I226)</f>
        <v>-5898785</v>
      </c>
      <c r="K227" s="17"/>
      <c r="L227" s="17">
        <f>SUM(L225:L226)</f>
        <v>-3760448</v>
      </c>
      <c r="N227" s="17"/>
      <c r="O227" s="17">
        <f>SUM(O225:O226)</f>
        <v>-9526989</v>
      </c>
      <c r="Q227" s="17"/>
      <c r="R227" s="17"/>
    </row>
    <row r="228" spans="8:20" x14ac:dyDescent="0.2">
      <c r="H228" s="17"/>
      <c r="I228" s="17"/>
      <c r="K228" s="17"/>
      <c r="L228" s="17"/>
      <c r="N228" s="17"/>
      <c r="O228" s="17"/>
      <c r="Q228" s="17"/>
      <c r="R228" s="17"/>
    </row>
    <row r="229" spans="8:20" x14ac:dyDescent="0.2">
      <c r="H229" s="41" t="s">
        <v>182</v>
      </c>
      <c r="I229" s="44"/>
      <c r="J229" s="45"/>
      <c r="K229" s="44"/>
      <c r="L229" s="44"/>
      <c r="M229" s="45"/>
      <c r="N229" s="44"/>
      <c r="O229" s="44"/>
      <c r="P229" s="43"/>
      <c r="Q229" s="17"/>
      <c r="R229" s="17"/>
    </row>
    <row r="230" spans="8:20" x14ac:dyDescent="0.2">
      <c r="H230" s="17" t="s">
        <v>196</v>
      </c>
      <c r="I230" s="17">
        <f>(I16+I17-L16-L17)*-1</f>
        <v>21475</v>
      </c>
      <c r="K230" s="17"/>
      <c r="L230" s="17">
        <f>(L16+L17-O16-O17)*-1</f>
        <v>-21475</v>
      </c>
      <c r="N230" s="17"/>
      <c r="O230" s="17">
        <f>(O16+O17-R16-R17)*-1</f>
        <v>0</v>
      </c>
      <c r="Q230" s="17"/>
      <c r="R230" s="17"/>
    </row>
    <row r="231" spans="8:20" x14ac:dyDescent="0.2">
      <c r="H231" s="17" t="s">
        <v>189</v>
      </c>
      <c r="I231" s="17">
        <f>I38+I39-L38-L39</f>
        <v>-18281.413793103478</v>
      </c>
      <c r="K231" s="17"/>
      <c r="L231" s="17">
        <f>L38+L39-O38-O39</f>
        <v>48593.17241379316</v>
      </c>
      <c r="N231" s="17"/>
      <c r="O231" s="17">
        <f>O38+O39-R38-R39</f>
        <v>587628.24137931038</v>
      </c>
      <c r="Q231" s="17"/>
      <c r="R231" s="17"/>
    </row>
    <row r="232" spans="8:20" x14ac:dyDescent="0.2">
      <c r="H232" s="17" t="s">
        <v>183</v>
      </c>
      <c r="I232" s="17">
        <f>SUM(I230:I231)</f>
        <v>3193.5862068965216</v>
      </c>
      <c r="K232" s="17"/>
      <c r="L232" s="17">
        <f>SUM(L230:L231)</f>
        <v>27118.17241379316</v>
      </c>
      <c r="N232" s="17"/>
      <c r="O232" s="17">
        <f>SUM(O230:O231)</f>
        <v>587628.24137931038</v>
      </c>
      <c r="Q232" s="17"/>
      <c r="R232" s="17"/>
    </row>
    <row r="233" spans="8:20" x14ac:dyDescent="0.2">
      <c r="H233" s="17"/>
      <c r="I233" s="17"/>
      <c r="K233" s="17"/>
      <c r="L233" s="17"/>
      <c r="N233" s="17"/>
      <c r="O233" s="17"/>
      <c r="Q233" s="17"/>
      <c r="R233" s="17"/>
    </row>
    <row r="234" spans="8:20" x14ac:dyDescent="0.2">
      <c r="H234" s="9" t="s">
        <v>184</v>
      </c>
      <c r="I234" s="9">
        <f>I208+I222+I227+I232</f>
        <v>73093.999999998428</v>
      </c>
      <c r="J234" s="46"/>
      <c r="K234" s="9"/>
      <c r="L234" s="9">
        <f>L208+L222+L227+L232</f>
        <v>64712.999999998836</v>
      </c>
      <c r="M234" s="46"/>
      <c r="N234" s="9"/>
      <c r="O234" s="9">
        <f>O208+O222+O227+O232</f>
        <v>109740.00000000093</v>
      </c>
      <c r="P234" s="47"/>
      <c r="Q234" s="17"/>
      <c r="R234" s="17"/>
    </row>
    <row r="235" spans="8:20" x14ac:dyDescent="0.2">
      <c r="H235" s="9" t="s">
        <v>235</v>
      </c>
      <c r="I235" s="9">
        <f>I234+L10</f>
        <v>247546.99999999843</v>
      </c>
      <c r="J235" s="46"/>
      <c r="K235" s="9"/>
      <c r="L235" s="9">
        <f>L234+O10</f>
        <v>174452.99999999884</v>
      </c>
      <c r="M235" s="46"/>
      <c r="N235" s="9"/>
      <c r="O235" s="9"/>
      <c r="P235" s="47"/>
      <c r="Q235" s="17"/>
      <c r="R235" s="17"/>
    </row>
    <row r="236" spans="8:20" x14ac:dyDescent="0.2">
      <c r="H236" s="17"/>
      <c r="I236" s="17">
        <f>I10-L10-I234</f>
        <v>1.57160684466362E-9</v>
      </c>
      <c r="K236" s="17"/>
      <c r="L236" s="17">
        <f>L10-O10-L234</f>
        <v>1.1641532182693481E-9</v>
      </c>
      <c r="N236" s="17"/>
      <c r="O236" s="17">
        <f>O10-R10-O234</f>
        <v>-9.3132257461547852E-10</v>
      </c>
      <c r="Q236" s="17"/>
      <c r="R236" s="17"/>
    </row>
    <row r="237" spans="8:20" x14ac:dyDescent="0.2">
      <c r="H237" s="17"/>
      <c r="I237" s="17"/>
      <c r="K237" s="17"/>
      <c r="L237" s="17"/>
      <c r="N237" s="17"/>
      <c r="O237" s="17"/>
      <c r="Q237" s="17"/>
      <c r="R237" s="17"/>
    </row>
    <row r="238" spans="8:20" x14ac:dyDescent="0.2">
      <c r="H238" s="41" t="s">
        <v>197</v>
      </c>
      <c r="I238" s="44"/>
      <c r="J238" s="45"/>
      <c r="K238" s="44"/>
      <c r="L238" s="44"/>
      <c r="M238" s="45"/>
      <c r="N238" s="44"/>
      <c r="O238" s="44"/>
      <c r="P238" s="43"/>
      <c r="Q238" s="17"/>
      <c r="R238" s="17"/>
    </row>
    <row r="239" spans="8:20" x14ac:dyDescent="0.2">
      <c r="H239" s="17"/>
      <c r="I239" s="22">
        <f>+I7</f>
        <v>45992</v>
      </c>
      <c r="J239" s="14"/>
      <c r="K239" s="15"/>
      <c r="L239" s="22">
        <f>+L7</f>
        <v>45627</v>
      </c>
      <c r="M239" s="14"/>
      <c r="N239" s="15"/>
      <c r="O239" s="22">
        <f>+O7</f>
        <v>45261</v>
      </c>
      <c r="P239" s="1"/>
      <c r="R239" s="17"/>
      <c r="S239" s="11"/>
      <c r="T239" s="23" t="s">
        <v>41</v>
      </c>
    </row>
    <row r="240" spans="8:20" x14ac:dyDescent="0.2">
      <c r="H240" s="17" t="s">
        <v>42</v>
      </c>
      <c r="I240" s="28">
        <f>+I150/I132</f>
        <v>-0.11628217171720087</v>
      </c>
      <c r="J240" s="28"/>
      <c r="K240" s="28"/>
      <c r="L240" s="28">
        <f>+L150/L132</f>
        <v>-4.8043051949605488E-2</v>
      </c>
      <c r="M240" s="28"/>
      <c r="N240" s="28"/>
      <c r="O240" s="28">
        <f>+O150/O132</f>
        <v>-4.2912975084287854E-2</v>
      </c>
      <c r="P240" s="1"/>
      <c r="R240" s="17"/>
      <c r="S240" s="11" t="s">
        <v>43</v>
      </c>
      <c r="T240" s="10">
        <v>1.2</v>
      </c>
    </row>
    <row r="241" spans="8:20" x14ac:dyDescent="0.2">
      <c r="H241" s="17" t="s">
        <v>198</v>
      </c>
      <c r="I241" s="28">
        <f>SUM(I49:I52)/I30</f>
        <v>0.56690273682477066</v>
      </c>
      <c r="J241" s="28"/>
      <c r="K241" s="28"/>
      <c r="L241" s="28">
        <f>SUM(L49:L52)/L30</f>
        <v>0.54438028672149641</v>
      </c>
      <c r="M241" s="28"/>
      <c r="N241" s="28"/>
      <c r="O241" s="28">
        <f>SUM(O49:O52)/O30</f>
        <v>0.49458839001698535</v>
      </c>
      <c r="P241" s="1"/>
      <c r="R241" s="17"/>
      <c r="S241" s="11" t="s">
        <v>44</v>
      </c>
      <c r="T241" s="10">
        <v>1.4</v>
      </c>
    </row>
    <row r="242" spans="8:20" x14ac:dyDescent="0.2">
      <c r="H242" s="17" t="s">
        <v>45</v>
      </c>
      <c r="I242" s="28">
        <f>+I74/I132</f>
        <v>0.71783372716835792</v>
      </c>
      <c r="J242" s="28"/>
      <c r="K242" s="28"/>
      <c r="L242" s="28">
        <f>+L74/L132</f>
        <v>1.1756459318696131</v>
      </c>
      <c r="M242" s="28"/>
      <c r="N242" s="28"/>
      <c r="O242" s="28">
        <f>+O74/O132</f>
        <v>1.0895812566367158</v>
      </c>
      <c r="P242" s="1"/>
      <c r="R242" s="17"/>
      <c r="S242" s="11" t="s">
        <v>46</v>
      </c>
      <c r="T242" s="10">
        <v>3.3</v>
      </c>
    </row>
    <row r="243" spans="8:20" x14ac:dyDescent="0.2">
      <c r="H243" s="17" t="s">
        <v>47</v>
      </c>
      <c r="I243" s="28">
        <f>+I136/I133</f>
        <v>1.3436516110667667</v>
      </c>
      <c r="J243" s="28"/>
      <c r="K243" s="28"/>
      <c r="L243" s="28">
        <f>+L136/L133</f>
        <v>1.235287804251948</v>
      </c>
      <c r="M243" s="28"/>
      <c r="N243" s="28"/>
      <c r="O243" s="28">
        <f>+O136/O133</f>
        <v>1.0492442188515552</v>
      </c>
      <c r="P243" s="1"/>
      <c r="R243" s="17"/>
      <c r="S243" s="11" t="s">
        <v>48</v>
      </c>
      <c r="T243" s="10">
        <v>0.6</v>
      </c>
    </row>
    <row r="244" spans="8:20" x14ac:dyDescent="0.2">
      <c r="H244" s="17" t="s">
        <v>49</v>
      </c>
      <c r="I244" s="28">
        <f>+I139/I132</f>
        <v>1.6023103107054704</v>
      </c>
      <c r="J244" s="28"/>
      <c r="K244" s="28"/>
      <c r="L244" s="28">
        <f>+L139/L132</f>
        <v>2.7880273108949054</v>
      </c>
      <c r="M244" s="28"/>
      <c r="N244" s="28"/>
      <c r="O244" s="28">
        <f>+O139/O132</f>
        <v>2.6425897655743533</v>
      </c>
      <c r="P244" s="1"/>
      <c r="R244" s="17"/>
      <c r="S244" s="11" t="s">
        <v>50</v>
      </c>
      <c r="T244" s="10">
        <v>1</v>
      </c>
    </row>
    <row r="245" spans="8:20" x14ac:dyDescent="0.2">
      <c r="H245" s="48" t="s">
        <v>199</v>
      </c>
      <c r="I245" s="49">
        <f>(I240*$T$240)+(I241*$T$241)+(I242*$T$242)+(I243*$T$243)+(I244*$T$244)</f>
        <v>5.4314778024951487</v>
      </c>
      <c r="J245" s="49"/>
      <c r="K245" s="49"/>
      <c r="L245" s="49">
        <f>(L240*$T$240)+(L241*$T$241)+(L242*$T$242)+(L243*$T$243)+(L244*$T$244)</f>
        <v>8.1133123076863658</v>
      </c>
      <c r="M245" s="49"/>
      <c r="N245" s="49"/>
      <c r="O245" s="49">
        <f>(O240*$T$240)+(O241*$T$241)+(O242*$T$242)+(O243*$T$243)+(O244*$T$244)</f>
        <v>7.5086826197090826</v>
      </c>
      <c r="P245" s="47"/>
      <c r="Q245" s="17"/>
      <c r="R245" s="17"/>
    </row>
    <row r="246" spans="8:20" x14ac:dyDescent="0.2">
      <c r="H246" s="17" t="s">
        <v>51</v>
      </c>
      <c r="I246" s="17"/>
      <c r="K246" s="17"/>
      <c r="L246" s="17"/>
      <c r="N246" s="17"/>
      <c r="O246" s="17"/>
      <c r="Q246" s="17"/>
      <c r="R246" s="17"/>
    </row>
    <row r="247" spans="8:20" x14ac:dyDescent="0.2">
      <c r="H247" s="17" t="s">
        <v>52</v>
      </c>
      <c r="I247" s="17"/>
      <c r="K247" s="17"/>
      <c r="L247" s="17"/>
      <c r="N247" s="17"/>
      <c r="O247" s="17"/>
      <c r="Q247" s="17"/>
      <c r="R247" s="17"/>
    </row>
    <row r="248" spans="8:20" x14ac:dyDescent="0.2">
      <c r="H248" s="17" t="s">
        <v>53</v>
      </c>
      <c r="I248" s="17"/>
      <c r="K248" s="17"/>
      <c r="L248" s="17"/>
      <c r="N248" s="17"/>
      <c r="O248" s="17"/>
      <c r="Q248" s="17"/>
      <c r="R248" s="17"/>
    </row>
    <row r="249" spans="8:20" x14ac:dyDescent="0.2">
      <c r="H249" s="17"/>
      <c r="I249" s="17"/>
      <c r="K249" s="17"/>
      <c r="L249" s="17"/>
      <c r="N249" s="17"/>
      <c r="O249" s="17"/>
      <c r="Q249" s="17"/>
      <c r="R249" s="17"/>
    </row>
    <row r="250" spans="8:20" x14ac:dyDescent="0.2">
      <c r="H250" s="17"/>
      <c r="I250" s="17"/>
      <c r="K250" s="17"/>
      <c r="L250" s="17"/>
      <c r="N250" s="17"/>
      <c r="O250" s="17"/>
      <c r="Q250" s="17"/>
      <c r="R250" s="17"/>
    </row>
    <row r="251" spans="8:20" x14ac:dyDescent="0.2">
      <c r="H251" s="17"/>
      <c r="I251" s="17"/>
      <c r="K251" s="17"/>
      <c r="L251" s="17"/>
      <c r="N251" s="17"/>
      <c r="O251" s="17"/>
      <c r="Q251" s="17"/>
      <c r="R251" s="17"/>
    </row>
    <row r="252" spans="8:20" x14ac:dyDescent="0.2">
      <c r="H252" s="17"/>
      <c r="I252" s="17"/>
      <c r="K252" s="17"/>
      <c r="L252" s="17"/>
      <c r="N252" s="17"/>
      <c r="O252" s="17"/>
      <c r="Q252" s="17"/>
      <c r="R252" s="17"/>
    </row>
    <row r="253" spans="8:20" x14ac:dyDescent="0.2">
      <c r="H253" s="17"/>
      <c r="I253" s="17"/>
      <c r="K253" s="17"/>
      <c r="L253" s="17"/>
      <c r="N253" s="17"/>
      <c r="O253" s="17"/>
      <c r="Q253" s="17"/>
      <c r="R253" s="17"/>
    </row>
    <row r="254" spans="8:20" x14ac:dyDescent="0.2">
      <c r="H254" s="17"/>
      <c r="I254" s="17"/>
      <c r="K254" s="17"/>
      <c r="L254" s="17"/>
      <c r="N254" s="17"/>
      <c r="O254" s="17"/>
      <c r="Q254" s="17"/>
      <c r="R254" s="17"/>
    </row>
    <row r="255" spans="8:20" x14ac:dyDescent="0.2">
      <c r="H255" s="17"/>
      <c r="I255" s="17"/>
      <c r="K255" s="17"/>
      <c r="L255" s="17"/>
      <c r="N255" s="17"/>
      <c r="O255" s="17"/>
      <c r="Q255" s="17"/>
      <c r="R255" s="17"/>
    </row>
    <row r="256" spans="8:20" x14ac:dyDescent="0.2">
      <c r="H256" s="17"/>
      <c r="I256" s="17"/>
      <c r="K256" s="17"/>
      <c r="L256" s="17"/>
      <c r="N256" s="17"/>
      <c r="O256" s="17"/>
      <c r="Q256" s="17"/>
      <c r="R256" s="17"/>
    </row>
    <row r="257" spans="8:18" x14ac:dyDescent="0.2">
      <c r="H257" s="17"/>
      <c r="I257" s="17"/>
      <c r="K257" s="17"/>
      <c r="L257" s="17"/>
      <c r="N257" s="17"/>
      <c r="O257" s="17"/>
      <c r="Q257" s="17"/>
      <c r="R257" s="17"/>
    </row>
    <row r="258" spans="8:18" x14ac:dyDescent="0.2">
      <c r="H258" s="17"/>
      <c r="I258" s="17"/>
      <c r="K258" s="17"/>
      <c r="L258" s="17"/>
      <c r="N258" s="17"/>
      <c r="O258" s="17"/>
      <c r="Q258" s="17"/>
      <c r="R258" s="17"/>
    </row>
    <row r="259" spans="8:18" x14ac:dyDescent="0.2">
      <c r="H259" s="17"/>
      <c r="I259" s="17"/>
      <c r="K259" s="17"/>
      <c r="L259" s="17"/>
      <c r="N259" s="17"/>
      <c r="O259" s="17"/>
      <c r="Q259" s="17"/>
      <c r="R259" s="17"/>
    </row>
    <row r="260" spans="8:18" x14ac:dyDescent="0.2">
      <c r="H260" s="17"/>
      <c r="I260" s="17"/>
      <c r="K260" s="17"/>
      <c r="L260" s="17"/>
      <c r="N260" s="17"/>
      <c r="O260" s="17"/>
      <c r="Q260" s="17"/>
      <c r="R260" s="17"/>
    </row>
    <row r="261" spans="8:18" x14ac:dyDescent="0.2">
      <c r="H261" s="17"/>
      <c r="I261" s="17"/>
      <c r="K261" s="17"/>
      <c r="L261" s="17"/>
      <c r="N261" s="17"/>
      <c r="O261" s="17"/>
      <c r="Q261" s="17"/>
      <c r="R261" s="17"/>
    </row>
    <row r="262" spans="8:18" x14ac:dyDescent="0.2">
      <c r="H262" s="17"/>
      <c r="I262" s="17"/>
      <c r="K262" s="17"/>
      <c r="L262" s="17"/>
      <c r="N262" s="17"/>
      <c r="O262" s="17"/>
      <c r="Q262" s="17"/>
      <c r="R262" s="17"/>
    </row>
    <row r="263" spans="8:18" x14ac:dyDescent="0.2">
      <c r="H263" s="17"/>
      <c r="I263" s="17"/>
      <c r="K263" s="17"/>
      <c r="L263" s="17"/>
      <c r="N263" s="17"/>
      <c r="O263" s="17"/>
      <c r="Q263" s="17"/>
      <c r="R263" s="17"/>
    </row>
    <row r="264" spans="8:18" x14ac:dyDescent="0.2">
      <c r="H264" s="17"/>
      <c r="I264" s="17"/>
      <c r="K264" s="17"/>
      <c r="L264" s="17"/>
      <c r="N264" s="17"/>
      <c r="O264" s="17"/>
      <c r="Q264" s="17"/>
      <c r="R264" s="17"/>
    </row>
    <row r="265" spans="8:18" x14ac:dyDescent="0.2">
      <c r="H265" s="17"/>
      <c r="I265" s="17"/>
      <c r="K265" s="17"/>
      <c r="L265" s="17"/>
      <c r="N265" s="17"/>
      <c r="O265" s="17"/>
      <c r="Q265" s="17"/>
      <c r="R265" s="17"/>
    </row>
    <row r="266" spans="8:18" x14ac:dyDescent="0.2">
      <c r="H266" s="17"/>
      <c r="I266" s="17"/>
      <c r="K266" s="17"/>
      <c r="L266" s="17"/>
      <c r="N266" s="17"/>
      <c r="O266" s="17"/>
      <c r="Q266" s="17"/>
      <c r="R266" s="17"/>
    </row>
    <row r="267" spans="8:18" x14ac:dyDescent="0.2">
      <c r="H267" s="17"/>
      <c r="I267" s="17"/>
      <c r="K267" s="17"/>
      <c r="L267" s="17"/>
      <c r="N267" s="17"/>
      <c r="O267" s="17"/>
      <c r="Q267" s="17"/>
      <c r="R267" s="17"/>
    </row>
    <row r="268" spans="8:18" x14ac:dyDescent="0.2">
      <c r="H268" s="17"/>
      <c r="I268" s="17"/>
      <c r="K268" s="17"/>
      <c r="L268" s="17"/>
      <c r="N268" s="17"/>
      <c r="O268" s="17"/>
      <c r="Q268" s="17"/>
      <c r="R268" s="17"/>
    </row>
    <row r="269" spans="8:18" x14ac:dyDescent="0.2">
      <c r="H269" s="17"/>
      <c r="I269" s="17"/>
      <c r="K269" s="17"/>
      <c r="L269" s="17"/>
      <c r="N269" s="17"/>
      <c r="O269" s="17"/>
      <c r="Q269" s="17"/>
      <c r="R269" s="17"/>
    </row>
    <row r="270" spans="8:18" x14ac:dyDescent="0.2">
      <c r="H270" s="17"/>
      <c r="I270" s="17"/>
      <c r="K270" s="17"/>
      <c r="L270" s="17"/>
      <c r="N270" s="17"/>
      <c r="O270" s="17"/>
      <c r="Q270" s="17"/>
      <c r="R270" s="17"/>
    </row>
    <row r="271" spans="8:18" x14ac:dyDescent="0.2">
      <c r="H271" s="17"/>
      <c r="I271" s="17"/>
      <c r="K271" s="17"/>
      <c r="L271" s="17"/>
      <c r="N271" s="17"/>
      <c r="O271" s="17"/>
      <c r="Q271" s="17"/>
      <c r="R271" s="17"/>
    </row>
    <row r="272" spans="8:18" x14ac:dyDescent="0.2">
      <c r="H272" s="17"/>
      <c r="I272" s="17"/>
      <c r="K272" s="17"/>
      <c r="L272" s="17"/>
      <c r="N272" s="17"/>
      <c r="O272" s="17"/>
      <c r="Q272" s="17"/>
      <c r="R272" s="17"/>
    </row>
    <row r="273" spans="8:18" x14ac:dyDescent="0.2">
      <c r="H273" s="17"/>
      <c r="I273" s="17"/>
      <c r="K273" s="17"/>
      <c r="L273" s="17"/>
      <c r="N273" s="17"/>
      <c r="O273" s="17"/>
      <c r="Q273" s="17"/>
      <c r="R273" s="17"/>
    </row>
    <row r="274" spans="8:18" x14ac:dyDescent="0.2">
      <c r="H274" s="17"/>
      <c r="I274" s="17"/>
      <c r="K274" s="17"/>
      <c r="L274" s="17"/>
      <c r="N274" s="17"/>
      <c r="O274" s="17"/>
      <c r="Q274" s="17"/>
      <c r="R274" s="17"/>
    </row>
    <row r="275" spans="8:18" x14ac:dyDescent="0.2">
      <c r="H275" s="17"/>
      <c r="I275" s="17"/>
      <c r="K275" s="17"/>
      <c r="L275" s="17"/>
      <c r="N275" s="17"/>
      <c r="O275" s="17"/>
      <c r="Q275" s="17"/>
      <c r="R275" s="17"/>
    </row>
    <row r="276" spans="8:18" x14ac:dyDescent="0.2">
      <c r="H276" s="17"/>
      <c r="I276" s="17"/>
      <c r="K276" s="17"/>
      <c r="L276" s="17"/>
      <c r="N276" s="17"/>
      <c r="O276" s="17"/>
      <c r="Q276" s="17"/>
      <c r="R276" s="17"/>
    </row>
    <row r="277" spans="8:18" x14ac:dyDescent="0.2">
      <c r="H277" s="17"/>
      <c r="I277" s="17"/>
      <c r="K277" s="17"/>
      <c r="L277" s="17"/>
      <c r="N277" s="17"/>
      <c r="O277" s="17"/>
      <c r="Q277" s="17"/>
      <c r="R277" s="17"/>
    </row>
    <row r="278" spans="8:18" x14ac:dyDescent="0.2">
      <c r="H278" s="17"/>
      <c r="I278" s="17"/>
      <c r="K278" s="17"/>
      <c r="L278" s="17"/>
      <c r="N278" s="17"/>
      <c r="O278" s="17"/>
      <c r="Q278" s="17"/>
      <c r="R278" s="17"/>
    </row>
    <row r="279" spans="8:18" x14ac:dyDescent="0.2">
      <c r="H279" s="17"/>
      <c r="I279" s="17"/>
      <c r="K279" s="17"/>
      <c r="L279" s="17"/>
      <c r="N279" s="17"/>
      <c r="O279" s="17"/>
      <c r="Q279" s="17"/>
      <c r="R279" s="17"/>
    </row>
    <row r="280" spans="8:18" x14ac:dyDescent="0.2">
      <c r="H280" s="17"/>
      <c r="I280" s="17"/>
      <c r="K280" s="17"/>
      <c r="L280" s="17"/>
      <c r="N280" s="17"/>
      <c r="O280" s="17"/>
      <c r="Q280" s="17"/>
      <c r="R280" s="17"/>
    </row>
    <row r="281" spans="8:18" x14ac:dyDescent="0.2">
      <c r="H281" s="17"/>
      <c r="I281" s="17"/>
      <c r="K281" s="17"/>
      <c r="L281" s="17"/>
      <c r="N281" s="17"/>
      <c r="O281" s="17"/>
      <c r="Q281" s="17"/>
      <c r="R281" s="17"/>
    </row>
    <row r="282" spans="8:18" x14ac:dyDescent="0.2">
      <c r="H282" s="17"/>
      <c r="I282" s="17"/>
      <c r="K282" s="17"/>
      <c r="L282" s="17"/>
      <c r="N282" s="17"/>
      <c r="O282" s="17"/>
      <c r="Q282" s="17"/>
      <c r="R282" s="17"/>
    </row>
    <row r="283" spans="8:18" x14ac:dyDescent="0.2">
      <c r="H283" s="17"/>
      <c r="I283" s="17"/>
      <c r="K283" s="17"/>
      <c r="L283" s="17"/>
      <c r="N283" s="17"/>
      <c r="O283" s="17"/>
      <c r="Q283" s="17"/>
      <c r="R283" s="17"/>
    </row>
    <row r="284" spans="8:18" x14ac:dyDescent="0.2">
      <c r="H284" s="17"/>
      <c r="I284" s="17"/>
      <c r="K284" s="17"/>
      <c r="L284" s="17"/>
      <c r="N284" s="17"/>
      <c r="O284" s="17"/>
      <c r="Q284" s="17"/>
      <c r="R284" s="17"/>
    </row>
    <row r="285" spans="8:18" x14ac:dyDescent="0.2">
      <c r="H285" s="17"/>
      <c r="I285" s="17"/>
      <c r="K285" s="17"/>
      <c r="L285" s="17"/>
      <c r="N285" s="17"/>
      <c r="O285" s="17"/>
      <c r="Q285" s="17"/>
      <c r="R285" s="17"/>
    </row>
    <row r="286" spans="8:18" x14ac:dyDescent="0.2">
      <c r="H286" s="17"/>
      <c r="I286" s="17"/>
      <c r="K286" s="17"/>
      <c r="L286" s="17"/>
      <c r="N286" s="17"/>
      <c r="O286" s="17"/>
      <c r="Q286" s="17"/>
      <c r="R286" s="17"/>
    </row>
    <row r="287" spans="8:18" x14ac:dyDescent="0.2">
      <c r="H287" s="17"/>
      <c r="I287" s="17"/>
      <c r="K287" s="17"/>
      <c r="L287" s="17"/>
      <c r="N287" s="17"/>
      <c r="O287" s="17"/>
      <c r="Q287" s="17"/>
      <c r="R287" s="17"/>
    </row>
    <row r="288" spans="8:18" x14ac:dyDescent="0.2">
      <c r="H288" s="17"/>
      <c r="I288" s="17"/>
      <c r="K288" s="17"/>
      <c r="L288" s="17"/>
      <c r="N288" s="17"/>
      <c r="O288" s="17"/>
      <c r="Q288" s="17"/>
      <c r="R288" s="17"/>
    </row>
    <row r="289" spans="8:18" x14ac:dyDescent="0.2">
      <c r="H289" s="17"/>
      <c r="I289" s="17"/>
      <c r="K289" s="17"/>
      <c r="L289" s="17"/>
      <c r="N289" s="17"/>
      <c r="O289" s="17"/>
      <c r="Q289" s="17"/>
      <c r="R289" s="17"/>
    </row>
    <row r="290" spans="8:18" x14ac:dyDescent="0.2">
      <c r="H290" s="17"/>
      <c r="I290" s="17"/>
      <c r="K290" s="17"/>
      <c r="L290" s="17"/>
      <c r="N290" s="17"/>
      <c r="O290" s="17"/>
      <c r="Q290" s="17"/>
      <c r="R290" s="17"/>
    </row>
    <row r="291" spans="8:18" x14ac:dyDescent="0.2">
      <c r="H291" s="17"/>
      <c r="I291" s="17"/>
      <c r="K291" s="17"/>
      <c r="L291" s="17"/>
      <c r="N291" s="17"/>
      <c r="O291" s="17"/>
      <c r="Q291" s="17"/>
      <c r="R291" s="17"/>
    </row>
    <row r="292" spans="8:18" x14ac:dyDescent="0.2">
      <c r="H292" s="17"/>
      <c r="I292" s="17"/>
      <c r="K292" s="17"/>
      <c r="L292" s="17"/>
      <c r="N292" s="17"/>
      <c r="O292" s="17"/>
      <c r="Q292" s="17"/>
      <c r="R292" s="17"/>
    </row>
    <row r="293" spans="8:18" x14ac:dyDescent="0.2">
      <c r="H293" s="17"/>
      <c r="I293" s="17"/>
      <c r="K293" s="17"/>
      <c r="L293" s="17"/>
      <c r="N293" s="17"/>
      <c r="O293" s="17"/>
      <c r="Q293" s="17"/>
      <c r="R293" s="17"/>
    </row>
    <row r="294" spans="8:18" x14ac:dyDescent="0.2">
      <c r="H294" s="17"/>
      <c r="I294" s="17"/>
      <c r="K294" s="17"/>
      <c r="L294" s="17"/>
      <c r="N294" s="17"/>
      <c r="O294" s="17"/>
      <c r="Q294" s="17"/>
      <c r="R294" s="17"/>
    </row>
    <row r="295" spans="8:18" x14ac:dyDescent="0.2">
      <c r="H295" s="17"/>
      <c r="I295" s="17"/>
      <c r="K295" s="17"/>
      <c r="L295" s="17"/>
      <c r="N295" s="17"/>
      <c r="O295" s="17"/>
      <c r="Q295" s="17"/>
      <c r="R295" s="17"/>
    </row>
    <row r="296" spans="8:18" x14ac:dyDescent="0.2">
      <c r="H296" s="17"/>
      <c r="I296" s="17"/>
      <c r="K296" s="17"/>
      <c r="L296" s="17"/>
      <c r="N296" s="17"/>
      <c r="O296" s="17"/>
      <c r="Q296" s="17"/>
      <c r="R296" s="17"/>
    </row>
    <row r="297" spans="8:18" x14ac:dyDescent="0.2">
      <c r="H297" s="17"/>
      <c r="I297" s="17"/>
      <c r="K297" s="17"/>
      <c r="L297" s="17"/>
      <c r="N297" s="17"/>
      <c r="O297" s="17"/>
      <c r="Q297" s="17"/>
      <c r="R297" s="17"/>
    </row>
    <row r="298" spans="8:18" x14ac:dyDescent="0.2">
      <c r="H298" s="17"/>
      <c r="I298" s="17"/>
      <c r="K298" s="17"/>
      <c r="L298" s="17"/>
      <c r="N298" s="17"/>
      <c r="O298" s="17"/>
      <c r="Q298" s="17"/>
      <c r="R298" s="17"/>
    </row>
    <row r="299" spans="8:18" x14ac:dyDescent="0.2">
      <c r="H299" s="17"/>
      <c r="I299" s="17"/>
      <c r="K299" s="17"/>
      <c r="L299" s="17"/>
      <c r="N299" s="17"/>
      <c r="O299" s="17"/>
      <c r="Q299" s="17"/>
      <c r="R299" s="17"/>
    </row>
    <row r="300" spans="8:18" x14ac:dyDescent="0.2">
      <c r="H300" s="17"/>
      <c r="I300" s="17"/>
      <c r="K300" s="17"/>
      <c r="L300" s="17"/>
      <c r="N300" s="17"/>
      <c r="O300" s="17"/>
      <c r="Q300" s="17"/>
      <c r="R300" s="17"/>
    </row>
    <row r="301" spans="8:18" x14ac:dyDescent="0.2">
      <c r="H301" s="17"/>
      <c r="I301" s="17"/>
      <c r="K301" s="17"/>
      <c r="L301" s="17"/>
      <c r="N301" s="17"/>
      <c r="O301" s="17"/>
      <c r="Q301" s="17"/>
      <c r="R301" s="17"/>
    </row>
    <row r="302" spans="8:18" x14ac:dyDescent="0.2">
      <c r="H302" s="17"/>
      <c r="I302" s="17"/>
      <c r="K302" s="17"/>
      <c r="L302" s="17"/>
      <c r="N302" s="17"/>
      <c r="O302" s="17"/>
      <c r="Q302" s="17"/>
      <c r="R302" s="17"/>
    </row>
    <row r="303" spans="8:18" x14ac:dyDescent="0.2">
      <c r="H303" s="17"/>
      <c r="I303" s="17"/>
      <c r="K303" s="17"/>
      <c r="L303" s="17"/>
      <c r="N303" s="17"/>
      <c r="O303" s="17"/>
      <c r="Q303" s="17"/>
      <c r="R303" s="17"/>
    </row>
    <row r="304" spans="8:18" x14ac:dyDescent="0.2">
      <c r="H304" s="17"/>
      <c r="I304" s="17"/>
      <c r="K304" s="17"/>
      <c r="L304" s="17"/>
      <c r="N304" s="17"/>
      <c r="O304" s="17"/>
      <c r="Q304" s="17"/>
      <c r="R304" s="17"/>
    </row>
    <row r="305" spans="8:18" x14ac:dyDescent="0.2">
      <c r="H305" s="17"/>
      <c r="I305" s="17"/>
      <c r="K305" s="17"/>
      <c r="L305" s="17"/>
      <c r="N305" s="17"/>
      <c r="O305" s="17"/>
      <c r="Q305" s="17"/>
      <c r="R305" s="17"/>
    </row>
    <row r="306" spans="8:18" x14ac:dyDescent="0.2">
      <c r="H306" s="17"/>
      <c r="I306" s="17"/>
      <c r="K306" s="17"/>
      <c r="L306" s="17"/>
      <c r="N306" s="17"/>
      <c r="O306" s="17"/>
      <c r="Q306" s="17"/>
      <c r="R306" s="17"/>
    </row>
    <row r="307" spans="8:18" x14ac:dyDescent="0.2">
      <c r="H307" s="17"/>
      <c r="I307" s="17"/>
      <c r="K307" s="17"/>
      <c r="L307" s="17"/>
      <c r="N307" s="17"/>
      <c r="O307" s="17"/>
      <c r="Q307" s="17"/>
      <c r="R307" s="17"/>
    </row>
    <row r="308" spans="8:18" x14ac:dyDescent="0.2">
      <c r="H308" s="17"/>
      <c r="I308" s="17"/>
      <c r="K308" s="17"/>
      <c r="L308" s="17"/>
      <c r="N308" s="17"/>
      <c r="O308" s="17"/>
      <c r="Q308" s="17"/>
      <c r="R308" s="17"/>
    </row>
    <row r="309" spans="8:18" x14ac:dyDescent="0.2">
      <c r="H309" s="17"/>
      <c r="I309" s="17"/>
      <c r="K309" s="17"/>
      <c r="L309" s="17"/>
      <c r="N309" s="17"/>
      <c r="O309" s="17"/>
      <c r="Q309" s="17"/>
      <c r="R309" s="17"/>
    </row>
    <row r="310" spans="8:18" x14ac:dyDescent="0.2">
      <c r="H310" s="17"/>
      <c r="I310" s="17"/>
      <c r="K310" s="17"/>
      <c r="L310" s="17"/>
      <c r="N310" s="17"/>
      <c r="O310" s="17"/>
      <c r="Q310" s="17"/>
      <c r="R310" s="17"/>
    </row>
    <row r="311" spans="8:18" x14ac:dyDescent="0.2">
      <c r="H311" s="17"/>
      <c r="I311" s="17"/>
      <c r="K311" s="17"/>
      <c r="L311" s="17"/>
      <c r="N311" s="17"/>
      <c r="O311" s="17"/>
      <c r="Q311" s="17"/>
      <c r="R311" s="17"/>
    </row>
    <row r="312" spans="8:18" x14ac:dyDescent="0.2">
      <c r="H312" s="17"/>
      <c r="I312" s="17"/>
      <c r="K312" s="17"/>
      <c r="L312" s="17"/>
      <c r="N312" s="17"/>
      <c r="O312" s="17"/>
      <c r="Q312" s="17"/>
      <c r="R312" s="17"/>
    </row>
    <row r="313" spans="8:18" x14ac:dyDescent="0.2">
      <c r="H313" s="17"/>
      <c r="I313" s="17"/>
      <c r="K313" s="17"/>
      <c r="L313" s="17"/>
      <c r="N313" s="17"/>
      <c r="O313" s="17"/>
      <c r="Q313" s="17"/>
      <c r="R313" s="17"/>
    </row>
    <row r="314" spans="8:18" x14ac:dyDescent="0.2">
      <c r="H314" s="17"/>
      <c r="I314" s="17"/>
      <c r="K314" s="17"/>
      <c r="L314" s="17"/>
      <c r="N314" s="17"/>
      <c r="O314" s="17"/>
      <c r="Q314" s="17"/>
      <c r="R314" s="17"/>
    </row>
    <row r="315" spans="8:18" x14ac:dyDescent="0.2">
      <c r="H315" s="17"/>
      <c r="I315" s="17"/>
      <c r="K315" s="17"/>
      <c r="L315" s="17"/>
      <c r="N315" s="17"/>
      <c r="O315" s="17"/>
      <c r="Q315" s="17"/>
      <c r="R315" s="17"/>
    </row>
    <row r="316" spans="8:18" x14ac:dyDescent="0.2">
      <c r="H316" s="17"/>
      <c r="I316" s="17"/>
      <c r="K316" s="17"/>
      <c r="L316" s="17"/>
      <c r="N316" s="17"/>
      <c r="O316" s="17"/>
      <c r="Q316" s="17"/>
      <c r="R316" s="17"/>
    </row>
    <row r="317" spans="8:18" x14ac:dyDescent="0.2">
      <c r="H317" s="17"/>
      <c r="I317" s="17"/>
      <c r="K317" s="17"/>
      <c r="L317" s="17"/>
      <c r="N317" s="17"/>
      <c r="O317" s="17"/>
      <c r="Q317" s="17"/>
      <c r="R317" s="17"/>
    </row>
    <row r="318" spans="8:18" x14ac:dyDescent="0.2">
      <c r="H318" s="17"/>
      <c r="I318" s="17"/>
      <c r="K318" s="17"/>
      <c r="L318" s="17"/>
      <c r="N318" s="17"/>
      <c r="O318" s="17"/>
      <c r="Q318" s="17"/>
      <c r="R318" s="17"/>
    </row>
    <row r="319" spans="8:18" x14ac:dyDescent="0.2">
      <c r="H319" s="17"/>
      <c r="I319" s="17"/>
      <c r="K319" s="17"/>
      <c r="L319" s="17"/>
      <c r="N319" s="17"/>
      <c r="O319" s="17"/>
      <c r="Q319" s="17"/>
      <c r="R319" s="17"/>
    </row>
    <row r="320" spans="8:18" x14ac:dyDescent="0.2">
      <c r="H320" s="17"/>
      <c r="I320" s="17"/>
      <c r="K320" s="17"/>
      <c r="L320" s="17"/>
      <c r="N320" s="17"/>
      <c r="O320" s="17"/>
      <c r="Q320" s="17"/>
      <c r="R320" s="17"/>
    </row>
    <row r="321" spans="8:18" x14ac:dyDescent="0.2">
      <c r="H321" s="17"/>
      <c r="I321" s="17"/>
      <c r="K321" s="17"/>
      <c r="L321" s="17"/>
      <c r="N321" s="17"/>
      <c r="O321" s="17"/>
      <c r="Q321" s="17"/>
      <c r="R321" s="17"/>
    </row>
    <row r="322" spans="8:18" x14ac:dyDescent="0.2">
      <c r="H322" s="17"/>
      <c r="I322" s="17"/>
      <c r="K322" s="17"/>
      <c r="L322" s="17"/>
      <c r="N322" s="17"/>
      <c r="O322" s="17"/>
      <c r="Q322" s="17"/>
      <c r="R322" s="17"/>
    </row>
    <row r="323" spans="8:18" x14ac:dyDescent="0.2">
      <c r="H323" s="17"/>
      <c r="I323" s="17"/>
      <c r="K323" s="17"/>
      <c r="L323" s="17"/>
      <c r="N323" s="17"/>
      <c r="O323" s="17"/>
      <c r="Q323" s="17"/>
      <c r="R323" s="17"/>
    </row>
    <row r="324" spans="8:18" x14ac:dyDescent="0.2">
      <c r="H324" s="17"/>
      <c r="I324" s="17"/>
      <c r="K324" s="17"/>
      <c r="L324" s="17"/>
      <c r="N324" s="17"/>
      <c r="O324" s="17"/>
      <c r="Q324" s="17"/>
      <c r="R324" s="17"/>
    </row>
    <row r="325" spans="8:18" x14ac:dyDescent="0.2">
      <c r="H325" s="17"/>
      <c r="I325" s="17"/>
      <c r="K325" s="17"/>
      <c r="L325" s="17"/>
      <c r="N325" s="17"/>
      <c r="O325" s="17"/>
      <c r="Q325" s="17"/>
      <c r="R325" s="17"/>
    </row>
    <row r="326" spans="8:18" x14ac:dyDescent="0.2">
      <c r="H326" s="17"/>
      <c r="I326" s="17"/>
      <c r="K326" s="17"/>
      <c r="L326" s="17"/>
      <c r="N326" s="17"/>
      <c r="O326" s="17"/>
      <c r="Q326" s="17"/>
      <c r="R326" s="17"/>
    </row>
    <row r="327" spans="8:18" x14ac:dyDescent="0.2">
      <c r="H327" s="17"/>
      <c r="I327" s="17"/>
      <c r="K327" s="17"/>
      <c r="L327" s="17"/>
      <c r="N327" s="17"/>
      <c r="O327" s="17"/>
      <c r="Q327" s="17"/>
      <c r="R327" s="17"/>
    </row>
    <row r="328" spans="8:18" x14ac:dyDescent="0.2">
      <c r="H328" s="17"/>
      <c r="I328" s="17"/>
      <c r="K328" s="17"/>
      <c r="L328" s="17"/>
      <c r="N328" s="17"/>
      <c r="O328" s="17"/>
      <c r="Q328" s="17"/>
      <c r="R328" s="17"/>
    </row>
    <row r="329" spans="8:18" x14ac:dyDescent="0.2">
      <c r="H329" s="17"/>
      <c r="I329" s="17"/>
      <c r="K329" s="17"/>
      <c r="L329" s="17"/>
      <c r="N329" s="17"/>
      <c r="O329" s="17"/>
      <c r="Q329" s="17"/>
      <c r="R329" s="17"/>
    </row>
    <row r="330" spans="8:18" x14ac:dyDescent="0.2">
      <c r="H330" s="17"/>
      <c r="I330" s="17"/>
      <c r="K330" s="17"/>
      <c r="L330" s="17"/>
      <c r="N330" s="17"/>
      <c r="O330" s="17"/>
      <c r="Q330" s="17"/>
      <c r="R330" s="17"/>
    </row>
    <row r="331" spans="8:18" x14ac:dyDescent="0.2">
      <c r="H331" s="17"/>
      <c r="I331" s="17"/>
      <c r="K331" s="17"/>
      <c r="L331" s="17"/>
      <c r="N331" s="17"/>
      <c r="O331" s="17"/>
      <c r="Q331" s="17"/>
      <c r="R331" s="17"/>
    </row>
    <row r="332" spans="8:18" x14ac:dyDescent="0.2">
      <c r="H332" s="17"/>
      <c r="I332" s="17"/>
      <c r="K332" s="17"/>
      <c r="L332" s="17"/>
      <c r="N332" s="17"/>
      <c r="O332" s="17"/>
      <c r="Q332" s="17"/>
      <c r="R332" s="17"/>
    </row>
    <row r="333" spans="8:18" x14ac:dyDescent="0.2">
      <c r="H333" s="17"/>
      <c r="I333" s="17"/>
      <c r="K333" s="17"/>
      <c r="L333" s="17"/>
      <c r="N333" s="17"/>
      <c r="O333" s="17"/>
      <c r="Q333" s="17"/>
      <c r="R333" s="17"/>
    </row>
    <row r="334" spans="8:18" x14ac:dyDescent="0.2">
      <c r="H334" s="17"/>
      <c r="I334" s="17"/>
      <c r="K334" s="17"/>
      <c r="L334" s="17"/>
      <c r="N334" s="17"/>
      <c r="O334" s="17"/>
      <c r="Q334" s="17"/>
      <c r="R334" s="17"/>
    </row>
    <row r="335" spans="8:18" x14ac:dyDescent="0.2">
      <c r="H335" s="17"/>
      <c r="I335" s="17"/>
      <c r="K335" s="17"/>
      <c r="L335" s="17"/>
      <c r="N335" s="17"/>
      <c r="O335" s="17"/>
      <c r="Q335" s="17"/>
      <c r="R335" s="17"/>
    </row>
    <row r="336" spans="8:18" x14ac:dyDescent="0.2">
      <c r="H336" s="17"/>
      <c r="I336" s="17"/>
      <c r="K336" s="17"/>
      <c r="L336" s="17"/>
      <c r="N336" s="17"/>
      <c r="O336" s="17"/>
      <c r="Q336" s="17"/>
      <c r="R336" s="17"/>
    </row>
    <row r="337" spans="8:18" x14ac:dyDescent="0.2">
      <c r="H337" s="17"/>
      <c r="I337" s="17"/>
      <c r="K337" s="17"/>
      <c r="L337" s="17"/>
      <c r="N337" s="17"/>
      <c r="O337" s="17"/>
      <c r="Q337" s="17"/>
      <c r="R337" s="17"/>
    </row>
    <row r="338" spans="8:18" x14ac:dyDescent="0.2">
      <c r="H338" s="17"/>
      <c r="I338" s="17"/>
      <c r="K338" s="17"/>
      <c r="L338" s="17"/>
      <c r="N338" s="17"/>
      <c r="O338" s="17"/>
      <c r="Q338" s="17"/>
      <c r="R338" s="17"/>
    </row>
    <row r="339" spans="8:18" x14ac:dyDescent="0.2">
      <c r="H339" s="17"/>
      <c r="I339" s="17"/>
      <c r="K339" s="17"/>
      <c r="L339" s="17"/>
      <c r="N339" s="17"/>
      <c r="O339" s="17"/>
      <c r="Q339" s="17"/>
      <c r="R339" s="17"/>
    </row>
    <row r="340" spans="8:18" x14ac:dyDescent="0.2">
      <c r="H340" s="17"/>
      <c r="I340" s="17"/>
      <c r="K340" s="17"/>
      <c r="L340" s="17"/>
      <c r="N340" s="17"/>
      <c r="O340" s="17"/>
      <c r="Q340" s="17"/>
      <c r="R340" s="17"/>
    </row>
    <row r="341" spans="8:18" x14ac:dyDescent="0.2">
      <c r="H341" s="17"/>
      <c r="I341" s="17"/>
      <c r="K341" s="17"/>
      <c r="L341" s="17"/>
      <c r="N341" s="17"/>
      <c r="O341" s="17"/>
      <c r="Q341" s="17"/>
      <c r="R341" s="17"/>
    </row>
    <row r="342" spans="8:18" x14ac:dyDescent="0.2">
      <c r="H342" s="17"/>
      <c r="I342" s="17"/>
      <c r="K342" s="17"/>
      <c r="L342" s="17"/>
      <c r="N342" s="17"/>
      <c r="O342" s="17"/>
      <c r="Q342" s="17"/>
      <c r="R342" s="17"/>
    </row>
    <row r="343" spans="8:18" x14ac:dyDescent="0.2">
      <c r="H343" s="17"/>
      <c r="I343" s="17"/>
      <c r="K343" s="17"/>
      <c r="L343" s="17"/>
      <c r="N343" s="17"/>
      <c r="O343" s="17"/>
      <c r="Q343" s="17"/>
      <c r="R343" s="17"/>
    </row>
    <row r="344" spans="8:18" x14ac:dyDescent="0.2">
      <c r="H344" s="17"/>
      <c r="I344" s="17"/>
      <c r="K344" s="17"/>
      <c r="L344" s="17"/>
      <c r="N344" s="17"/>
      <c r="O344" s="17"/>
      <c r="Q344" s="17"/>
      <c r="R344" s="17"/>
    </row>
    <row r="345" spans="8:18" x14ac:dyDescent="0.2">
      <c r="H345" s="17"/>
      <c r="I345" s="17"/>
      <c r="K345" s="17"/>
      <c r="L345" s="17"/>
      <c r="N345" s="17"/>
      <c r="O345" s="17"/>
      <c r="Q345" s="17"/>
      <c r="R345" s="17"/>
    </row>
    <row r="346" spans="8:18" x14ac:dyDescent="0.2">
      <c r="H346" s="17"/>
      <c r="I346" s="17"/>
      <c r="K346" s="17"/>
      <c r="L346" s="17"/>
      <c r="N346" s="17"/>
      <c r="O346" s="17"/>
      <c r="Q346" s="17"/>
      <c r="R346" s="17"/>
    </row>
    <row r="347" spans="8:18" x14ac:dyDescent="0.2">
      <c r="H347" s="17"/>
      <c r="I347" s="17"/>
      <c r="K347" s="17"/>
      <c r="L347" s="17"/>
      <c r="N347" s="17"/>
      <c r="O347" s="17"/>
      <c r="Q347" s="17"/>
      <c r="R347" s="17"/>
    </row>
    <row r="348" spans="8:18" x14ac:dyDescent="0.2">
      <c r="H348" s="17"/>
      <c r="I348" s="17"/>
      <c r="K348" s="17"/>
      <c r="L348" s="17"/>
      <c r="N348" s="17"/>
      <c r="O348" s="17"/>
      <c r="Q348" s="17"/>
      <c r="R348" s="17"/>
    </row>
    <row r="349" spans="8:18" x14ac:dyDescent="0.2">
      <c r="H349" s="17"/>
      <c r="I349" s="17"/>
      <c r="K349" s="17"/>
      <c r="L349" s="17"/>
      <c r="N349" s="17"/>
      <c r="O349" s="17"/>
      <c r="Q349" s="17"/>
      <c r="R349" s="17"/>
    </row>
    <row r="350" spans="8:18" x14ac:dyDescent="0.2">
      <c r="H350" s="17"/>
      <c r="I350" s="17"/>
      <c r="K350" s="17"/>
      <c r="L350" s="17"/>
      <c r="N350" s="17"/>
      <c r="O350" s="17"/>
      <c r="Q350" s="17"/>
      <c r="R350" s="17"/>
    </row>
    <row r="351" spans="8:18" x14ac:dyDescent="0.2">
      <c r="H351" s="17"/>
      <c r="I351" s="17"/>
      <c r="K351" s="17"/>
      <c r="L351" s="17"/>
      <c r="N351" s="17"/>
      <c r="O351" s="17"/>
      <c r="Q351" s="17"/>
      <c r="R351" s="17"/>
    </row>
    <row r="352" spans="8:18" x14ac:dyDescent="0.2">
      <c r="H352" s="17"/>
      <c r="I352" s="17"/>
      <c r="K352" s="17"/>
      <c r="L352" s="17"/>
      <c r="N352" s="17"/>
      <c r="O352" s="17"/>
      <c r="Q352" s="17"/>
      <c r="R352" s="17"/>
    </row>
    <row r="353" spans="8:18" x14ac:dyDescent="0.2">
      <c r="H353" s="17"/>
      <c r="I353" s="17"/>
      <c r="K353" s="17"/>
      <c r="L353" s="17"/>
      <c r="N353" s="17"/>
      <c r="O353" s="17"/>
      <c r="Q353" s="17"/>
      <c r="R353" s="17"/>
    </row>
    <row r="354" spans="8:18" x14ac:dyDescent="0.2">
      <c r="H354" s="17"/>
      <c r="I354" s="17"/>
      <c r="K354" s="17"/>
      <c r="L354" s="17"/>
      <c r="N354" s="17"/>
      <c r="O354" s="17"/>
      <c r="Q354" s="17"/>
      <c r="R354" s="17"/>
    </row>
    <row r="355" spans="8:18" x14ac:dyDescent="0.2">
      <c r="H355" s="17"/>
      <c r="I355" s="17"/>
      <c r="K355" s="17"/>
      <c r="L355" s="17"/>
      <c r="N355" s="17"/>
      <c r="O355" s="17"/>
      <c r="Q355" s="17"/>
      <c r="R355" s="17"/>
    </row>
    <row r="356" spans="8:18" x14ac:dyDescent="0.2">
      <c r="H356" s="17"/>
      <c r="I356" s="17"/>
      <c r="K356" s="17"/>
      <c r="L356" s="17"/>
      <c r="N356" s="17"/>
      <c r="O356" s="17"/>
      <c r="Q356" s="17"/>
      <c r="R356" s="17"/>
    </row>
    <row r="357" spans="8:18" x14ac:dyDescent="0.2">
      <c r="H357" s="17"/>
      <c r="I357" s="17"/>
      <c r="K357" s="17"/>
      <c r="L357" s="17"/>
      <c r="N357" s="17"/>
      <c r="O357" s="17"/>
      <c r="Q357" s="17"/>
      <c r="R357" s="17"/>
    </row>
    <row r="358" spans="8:18" x14ac:dyDescent="0.2">
      <c r="H358" s="17"/>
      <c r="I358" s="17"/>
      <c r="K358" s="17"/>
      <c r="L358" s="17"/>
      <c r="N358" s="17"/>
      <c r="O358" s="17"/>
      <c r="Q358" s="17"/>
      <c r="R358" s="17"/>
    </row>
    <row r="359" spans="8:18" x14ac:dyDescent="0.2">
      <c r="H359" s="17"/>
      <c r="I359" s="17"/>
      <c r="K359" s="17"/>
      <c r="L359" s="17"/>
      <c r="N359" s="17"/>
      <c r="O359" s="17"/>
      <c r="Q359" s="17"/>
      <c r="R359" s="17"/>
    </row>
    <row r="360" spans="8:18" x14ac:dyDescent="0.2">
      <c r="H360" s="17"/>
      <c r="I360" s="17"/>
      <c r="K360" s="17"/>
      <c r="L360" s="17"/>
      <c r="N360" s="17"/>
      <c r="O360" s="17"/>
      <c r="Q360" s="17"/>
      <c r="R360" s="17"/>
    </row>
    <row r="361" spans="8:18" x14ac:dyDescent="0.2">
      <c r="H361" s="17"/>
      <c r="I361" s="17"/>
      <c r="K361" s="17"/>
      <c r="L361" s="17"/>
      <c r="N361" s="17"/>
      <c r="O361" s="17"/>
      <c r="Q361" s="17"/>
      <c r="R361" s="17"/>
    </row>
    <row r="362" spans="8:18" x14ac:dyDescent="0.2">
      <c r="H362" s="17"/>
      <c r="I362" s="17"/>
      <c r="K362" s="17"/>
      <c r="L362" s="17"/>
      <c r="N362" s="17"/>
      <c r="O362" s="17"/>
      <c r="Q362" s="17"/>
      <c r="R362" s="17"/>
    </row>
    <row r="363" spans="8:18" x14ac:dyDescent="0.2">
      <c r="H363" s="17"/>
      <c r="I363" s="17"/>
      <c r="K363" s="17"/>
      <c r="L363" s="17"/>
      <c r="N363" s="17"/>
      <c r="O363" s="17"/>
      <c r="Q363" s="17"/>
      <c r="R363" s="17"/>
    </row>
    <row r="364" spans="8:18" x14ac:dyDescent="0.2">
      <c r="H364" s="17"/>
      <c r="I364" s="17"/>
      <c r="K364" s="17"/>
      <c r="L364" s="17"/>
      <c r="N364" s="17"/>
      <c r="O364" s="17"/>
      <c r="Q364" s="17"/>
      <c r="R364" s="17"/>
    </row>
    <row r="365" spans="8:18" x14ac:dyDescent="0.2">
      <c r="H365" s="17"/>
      <c r="I365" s="17"/>
      <c r="K365" s="17"/>
      <c r="L365" s="17"/>
      <c r="N365" s="17"/>
      <c r="O365" s="17"/>
      <c r="Q365" s="17"/>
      <c r="R365" s="17"/>
    </row>
    <row r="366" spans="8:18" x14ac:dyDescent="0.2">
      <c r="H366" s="17"/>
      <c r="I366" s="17"/>
      <c r="K366" s="17"/>
      <c r="L366" s="17"/>
      <c r="N366" s="17"/>
      <c r="O366" s="17"/>
      <c r="Q366" s="17"/>
      <c r="R366" s="17"/>
    </row>
    <row r="367" spans="8:18" x14ac:dyDescent="0.2">
      <c r="H367" s="17"/>
      <c r="I367" s="17"/>
      <c r="K367" s="17"/>
      <c r="L367" s="17"/>
      <c r="N367" s="17"/>
      <c r="O367" s="17"/>
      <c r="Q367" s="17"/>
      <c r="R367" s="17"/>
    </row>
    <row r="368" spans="8:18" x14ac:dyDescent="0.2">
      <c r="H368" s="17"/>
      <c r="I368" s="17"/>
      <c r="K368" s="17"/>
      <c r="L368" s="17"/>
      <c r="N368" s="17"/>
      <c r="O368" s="17"/>
      <c r="Q368" s="17"/>
      <c r="R368" s="17"/>
    </row>
    <row r="369" spans="8:18" x14ac:dyDescent="0.2">
      <c r="H369" s="17"/>
      <c r="I369" s="17"/>
      <c r="K369" s="17"/>
      <c r="L369" s="17"/>
      <c r="N369" s="17"/>
      <c r="O369" s="17"/>
      <c r="Q369" s="17"/>
      <c r="R369" s="17"/>
    </row>
    <row r="370" spans="8:18" x14ac:dyDescent="0.2">
      <c r="H370" s="17"/>
      <c r="I370" s="17"/>
      <c r="K370" s="17"/>
      <c r="L370" s="17"/>
      <c r="N370" s="17"/>
      <c r="O370" s="17"/>
      <c r="Q370" s="17"/>
      <c r="R370" s="17"/>
    </row>
    <row r="371" spans="8:18" x14ac:dyDescent="0.2">
      <c r="H371" s="17"/>
      <c r="I371" s="17"/>
      <c r="K371" s="17"/>
      <c r="L371" s="17"/>
      <c r="N371" s="17"/>
      <c r="O371" s="17"/>
      <c r="Q371" s="17"/>
      <c r="R371" s="17"/>
    </row>
    <row r="372" spans="8:18" x14ac:dyDescent="0.2">
      <c r="H372" s="17"/>
      <c r="I372" s="17"/>
      <c r="K372" s="17"/>
      <c r="L372" s="17"/>
      <c r="N372" s="17"/>
      <c r="O372" s="17"/>
      <c r="Q372" s="17"/>
      <c r="R372" s="17"/>
    </row>
    <row r="373" spans="8:18" x14ac:dyDescent="0.2">
      <c r="H373" s="17"/>
      <c r="I373" s="17"/>
      <c r="K373" s="17"/>
      <c r="L373" s="17"/>
      <c r="N373" s="17"/>
      <c r="O373" s="17"/>
      <c r="Q373" s="17"/>
      <c r="R373" s="17"/>
    </row>
    <row r="374" spans="8:18" x14ac:dyDescent="0.2">
      <c r="H374" s="17"/>
      <c r="I374" s="17"/>
      <c r="K374" s="17"/>
      <c r="L374" s="17"/>
      <c r="N374" s="17"/>
      <c r="O374" s="17"/>
      <c r="Q374" s="17"/>
      <c r="R374" s="17"/>
    </row>
    <row r="375" spans="8:18" x14ac:dyDescent="0.2">
      <c r="H375" s="17"/>
      <c r="I375" s="17"/>
      <c r="K375" s="17"/>
      <c r="L375" s="17"/>
      <c r="N375" s="17"/>
      <c r="O375" s="17"/>
      <c r="Q375" s="17"/>
      <c r="R375" s="17"/>
    </row>
    <row r="376" spans="8:18" x14ac:dyDescent="0.2">
      <c r="H376" s="17"/>
      <c r="I376" s="17"/>
      <c r="K376" s="17"/>
      <c r="L376" s="17"/>
      <c r="N376" s="17"/>
      <c r="O376" s="17"/>
      <c r="Q376" s="17"/>
      <c r="R376" s="17"/>
    </row>
    <row r="377" spans="8:18" x14ac:dyDescent="0.2">
      <c r="H377" s="17"/>
      <c r="I377" s="17"/>
      <c r="K377" s="17"/>
      <c r="L377" s="17"/>
      <c r="N377" s="17"/>
      <c r="O377" s="17"/>
      <c r="Q377" s="17"/>
      <c r="R377" s="17"/>
    </row>
    <row r="378" spans="8:18" x14ac:dyDescent="0.2">
      <c r="H378" s="17"/>
      <c r="I378" s="17"/>
      <c r="K378" s="17"/>
      <c r="L378" s="17"/>
      <c r="N378" s="17"/>
      <c r="O378" s="17"/>
      <c r="Q378" s="17"/>
      <c r="R378" s="17"/>
    </row>
    <row r="379" spans="8:18" x14ac:dyDescent="0.2">
      <c r="H379" s="17"/>
      <c r="I379" s="17"/>
      <c r="K379" s="17"/>
      <c r="L379" s="17"/>
      <c r="N379" s="17"/>
      <c r="O379" s="17"/>
      <c r="Q379" s="17"/>
      <c r="R379" s="17"/>
    </row>
    <row r="380" spans="8:18" x14ac:dyDescent="0.2">
      <c r="H380" s="17"/>
      <c r="I380" s="17"/>
      <c r="K380" s="17"/>
      <c r="L380" s="17"/>
      <c r="N380" s="17"/>
      <c r="O380" s="17"/>
      <c r="Q380" s="17"/>
      <c r="R380" s="17"/>
    </row>
    <row r="381" spans="8:18" x14ac:dyDescent="0.2">
      <c r="H381" s="17"/>
      <c r="I381" s="17"/>
      <c r="K381" s="17"/>
      <c r="L381" s="17"/>
      <c r="N381" s="17"/>
      <c r="O381" s="17"/>
      <c r="Q381" s="17"/>
      <c r="R381" s="17"/>
    </row>
    <row r="382" spans="8:18" x14ac:dyDescent="0.2">
      <c r="H382" s="17"/>
      <c r="I382" s="17"/>
      <c r="K382" s="17"/>
      <c r="L382" s="17"/>
      <c r="N382" s="17"/>
      <c r="O382" s="17"/>
      <c r="Q382" s="17"/>
      <c r="R382" s="17"/>
    </row>
    <row r="383" spans="8:18" x14ac:dyDescent="0.2">
      <c r="H383" s="17"/>
      <c r="I383" s="17"/>
      <c r="K383" s="17"/>
      <c r="L383" s="17"/>
      <c r="N383" s="17"/>
      <c r="O383" s="17"/>
      <c r="Q383" s="17"/>
      <c r="R383" s="17"/>
    </row>
    <row r="384" spans="8:18" x14ac:dyDescent="0.2">
      <c r="H384" s="17"/>
      <c r="I384" s="17"/>
      <c r="K384" s="17"/>
      <c r="L384" s="17"/>
      <c r="N384" s="17"/>
      <c r="O384" s="17"/>
      <c r="Q384" s="17"/>
      <c r="R384" s="17"/>
    </row>
    <row r="385" spans="8:18" x14ac:dyDescent="0.2">
      <c r="H385" s="17"/>
      <c r="I385" s="17"/>
      <c r="K385" s="17"/>
      <c r="L385" s="17"/>
      <c r="N385" s="17"/>
      <c r="O385" s="17"/>
      <c r="Q385" s="17"/>
      <c r="R385" s="17"/>
    </row>
    <row r="386" spans="8:18" x14ac:dyDescent="0.2">
      <c r="H386" s="17"/>
      <c r="I386" s="17"/>
      <c r="K386" s="17"/>
      <c r="L386" s="17"/>
      <c r="N386" s="17"/>
      <c r="O386" s="17"/>
      <c r="Q386" s="17"/>
      <c r="R386" s="17"/>
    </row>
    <row r="387" spans="8:18" x14ac:dyDescent="0.2">
      <c r="H387" s="17"/>
      <c r="I387" s="17"/>
      <c r="K387" s="17"/>
      <c r="L387" s="17"/>
      <c r="N387" s="17"/>
      <c r="O387" s="17"/>
      <c r="Q387" s="17"/>
      <c r="R387" s="17"/>
    </row>
    <row r="388" spans="8:18" x14ac:dyDescent="0.2">
      <c r="H388" s="17"/>
      <c r="I388" s="17"/>
      <c r="K388" s="17"/>
      <c r="L388" s="17"/>
      <c r="N388" s="17"/>
      <c r="O388" s="17"/>
      <c r="Q388" s="17"/>
      <c r="R388" s="17"/>
    </row>
    <row r="389" spans="8:18" x14ac:dyDescent="0.2">
      <c r="H389" s="17"/>
      <c r="I389" s="17"/>
      <c r="K389" s="17"/>
      <c r="L389" s="17"/>
      <c r="N389" s="17"/>
      <c r="O389" s="17"/>
      <c r="Q389" s="17"/>
      <c r="R389" s="17"/>
    </row>
    <row r="390" spans="8:18" x14ac:dyDescent="0.2">
      <c r="H390" s="17"/>
      <c r="I390" s="17"/>
      <c r="K390" s="17"/>
      <c r="L390" s="17"/>
      <c r="N390" s="17"/>
      <c r="O390" s="17"/>
      <c r="Q390" s="17"/>
      <c r="R390" s="17"/>
    </row>
    <row r="391" spans="8:18" x14ac:dyDescent="0.2">
      <c r="H391" s="17"/>
      <c r="I391" s="17"/>
      <c r="K391" s="17"/>
      <c r="L391" s="17"/>
      <c r="N391" s="17"/>
      <c r="O391" s="17"/>
      <c r="Q391" s="17"/>
      <c r="R391" s="17"/>
    </row>
    <row r="392" spans="8:18" x14ac:dyDescent="0.2">
      <c r="H392" s="17"/>
      <c r="I392" s="17"/>
      <c r="K392" s="17"/>
      <c r="L392" s="17"/>
      <c r="N392" s="17"/>
      <c r="O392" s="17"/>
      <c r="Q392" s="17"/>
      <c r="R392" s="17"/>
    </row>
    <row r="393" spans="8:18" x14ac:dyDescent="0.2">
      <c r="H393" s="17"/>
      <c r="I393" s="17"/>
      <c r="K393" s="17"/>
      <c r="L393" s="17"/>
      <c r="N393" s="17"/>
      <c r="O393" s="17"/>
      <c r="Q393" s="17"/>
      <c r="R393" s="17"/>
    </row>
    <row r="394" spans="8:18" x14ac:dyDescent="0.2">
      <c r="H394" s="17"/>
      <c r="I394" s="17"/>
      <c r="K394" s="17"/>
      <c r="L394" s="17"/>
      <c r="N394" s="17"/>
      <c r="O394" s="17"/>
      <c r="Q394" s="17"/>
      <c r="R394" s="17"/>
    </row>
    <row r="395" spans="8:18" x14ac:dyDescent="0.2">
      <c r="H395" s="17"/>
      <c r="I395" s="17"/>
      <c r="K395" s="17"/>
      <c r="L395" s="17"/>
      <c r="N395" s="17"/>
      <c r="O395" s="17"/>
      <c r="Q395" s="17"/>
      <c r="R395" s="17"/>
    </row>
    <row r="396" spans="8:18" x14ac:dyDescent="0.2">
      <c r="H396" s="17"/>
      <c r="I396" s="17"/>
      <c r="K396" s="17"/>
      <c r="L396" s="17"/>
      <c r="N396" s="17"/>
      <c r="O396" s="17"/>
      <c r="Q396" s="17"/>
      <c r="R396" s="17"/>
    </row>
    <row r="397" spans="8:18" x14ac:dyDescent="0.2">
      <c r="H397" s="17"/>
      <c r="I397" s="17"/>
      <c r="K397" s="17"/>
      <c r="L397" s="17"/>
      <c r="N397" s="17"/>
      <c r="O397" s="17"/>
      <c r="Q397" s="17"/>
      <c r="R397" s="17"/>
    </row>
    <row r="398" spans="8:18" x14ac:dyDescent="0.2">
      <c r="H398" s="17"/>
      <c r="I398" s="17"/>
      <c r="K398" s="17"/>
      <c r="L398" s="17"/>
      <c r="N398" s="17"/>
      <c r="O398" s="17"/>
      <c r="Q398" s="17"/>
      <c r="R398" s="17"/>
    </row>
    <row r="399" spans="8:18" x14ac:dyDescent="0.2">
      <c r="H399" s="17"/>
      <c r="I399" s="17"/>
      <c r="K399" s="17"/>
      <c r="L399" s="17"/>
      <c r="N399" s="17"/>
      <c r="O399" s="17"/>
      <c r="Q399" s="17"/>
      <c r="R399" s="17"/>
    </row>
    <row r="400" spans="8:18" x14ac:dyDescent="0.2">
      <c r="H400" s="17"/>
      <c r="I400" s="17"/>
      <c r="K400" s="17"/>
      <c r="L400" s="17"/>
      <c r="N400" s="17"/>
      <c r="O400" s="17"/>
      <c r="Q400" s="17"/>
      <c r="R400" s="17"/>
    </row>
    <row r="401" spans="8:18" x14ac:dyDescent="0.2">
      <c r="H401" s="17"/>
      <c r="I401" s="17"/>
      <c r="K401" s="17"/>
      <c r="L401" s="17"/>
      <c r="N401" s="17"/>
      <c r="O401" s="17"/>
      <c r="Q401" s="17"/>
      <c r="R401" s="17"/>
    </row>
    <row r="402" spans="8:18" x14ac:dyDescent="0.2">
      <c r="H402" s="17"/>
      <c r="I402" s="17"/>
      <c r="K402" s="17"/>
      <c r="L402" s="17"/>
      <c r="N402" s="17"/>
      <c r="O402" s="17"/>
      <c r="Q402" s="17"/>
      <c r="R402" s="17"/>
    </row>
    <row r="403" spans="8:18" x14ac:dyDescent="0.2">
      <c r="H403" s="17"/>
      <c r="I403" s="17"/>
      <c r="K403" s="17"/>
      <c r="L403" s="17"/>
      <c r="N403" s="17"/>
      <c r="O403" s="17"/>
      <c r="Q403" s="17"/>
      <c r="R403" s="17"/>
    </row>
    <row r="404" spans="8:18" x14ac:dyDescent="0.2">
      <c r="H404" s="17"/>
      <c r="I404" s="17"/>
      <c r="K404" s="17"/>
      <c r="L404" s="17"/>
      <c r="N404" s="17"/>
      <c r="O404" s="17"/>
      <c r="Q404" s="17"/>
      <c r="R404" s="17"/>
    </row>
    <row r="405" spans="8:18" x14ac:dyDescent="0.2">
      <c r="H405" s="17"/>
      <c r="I405" s="17"/>
      <c r="K405" s="17"/>
      <c r="L405" s="17"/>
      <c r="N405" s="17"/>
      <c r="O405" s="17"/>
      <c r="Q405" s="17"/>
      <c r="R405" s="17"/>
    </row>
    <row r="406" spans="8:18" x14ac:dyDescent="0.2">
      <c r="H406" s="17"/>
      <c r="I406" s="17"/>
      <c r="K406" s="17"/>
      <c r="L406" s="17"/>
      <c r="N406" s="17"/>
      <c r="O406" s="17"/>
      <c r="Q406" s="17"/>
      <c r="R406" s="17"/>
    </row>
    <row r="407" spans="8:18" x14ac:dyDescent="0.2">
      <c r="H407" s="17"/>
      <c r="I407" s="17"/>
      <c r="K407" s="17"/>
      <c r="L407" s="17"/>
      <c r="N407" s="17"/>
      <c r="O407" s="17"/>
      <c r="Q407" s="17"/>
      <c r="R407" s="17"/>
    </row>
    <row r="408" spans="8:18" x14ac:dyDescent="0.2">
      <c r="H408" s="17"/>
      <c r="I408" s="17"/>
      <c r="K408" s="17"/>
      <c r="L408" s="17"/>
      <c r="N408" s="17"/>
      <c r="O408" s="17"/>
      <c r="Q408" s="17"/>
      <c r="R408" s="17"/>
    </row>
    <row r="409" spans="8:18" x14ac:dyDescent="0.2">
      <c r="H409" s="17"/>
      <c r="I409" s="17"/>
      <c r="K409" s="17"/>
      <c r="L409" s="17"/>
      <c r="N409" s="17"/>
      <c r="O409" s="17"/>
      <c r="Q409" s="17"/>
      <c r="R409" s="17"/>
    </row>
    <row r="410" spans="8:18" x14ac:dyDescent="0.2">
      <c r="H410" s="17"/>
      <c r="I410" s="17"/>
      <c r="K410" s="17"/>
      <c r="L410" s="17"/>
      <c r="N410" s="17"/>
      <c r="O410" s="17"/>
      <c r="Q410" s="17"/>
      <c r="R410" s="17"/>
    </row>
    <row r="411" spans="8:18" x14ac:dyDescent="0.2">
      <c r="H411" s="17"/>
      <c r="I411" s="17"/>
      <c r="K411" s="17"/>
      <c r="L411" s="17"/>
      <c r="N411" s="17"/>
      <c r="O411" s="17"/>
      <c r="Q411" s="17"/>
      <c r="R411" s="17"/>
    </row>
    <row r="412" spans="8:18" x14ac:dyDescent="0.2">
      <c r="H412" s="17"/>
      <c r="I412" s="17"/>
      <c r="K412" s="17"/>
      <c r="L412" s="17"/>
      <c r="N412" s="17"/>
      <c r="O412" s="17"/>
      <c r="Q412" s="17"/>
      <c r="R412" s="17"/>
    </row>
    <row r="413" spans="8:18" x14ac:dyDescent="0.2">
      <c r="H413" s="17"/>
      <c r="I413" s="17"/>
      <c r="K413" s="17"/>
      <c r="L413" s="17"/>
      <c r="N413" s="17"/>
      <c r="O413" s="17"/>
      <c r="Q413" s="17"/>
      <c r="R413" s="17"/>
    </row>
    <row r="414" spans="8:18" x14ac:dyDescent="0.2">
      <c r="H414" s="17"/>
      <c r="I414" s="17"/>
      <c r="K414" s="17"/>
      <c r="L414" s="17"/>
      <c r="N414" s="17"/>
      <c r="O414" s="17"/>
      <c r="Q414" s="17"/>
      <c r="R414" s="17"/>
    </row>
    <row r="415" spans="8:18" x14ac:dyDescent="0.2">
      <c r="H415" s="17"/>
      <c r="I415" s="17"/>
      <c r="K415" s="17"/>
      <c r="L415" s="17"/>
      <c r="N415" s="17"/>
      <c r="O415" s="17"/>
      <c r="Q415" s="17"/>
      <c r="R415" s="17"/>
    </row>
    <row r="416" spans="8:18" x14ac:dyDescent="0.2">
      <c r="H416" s="17"/>
      <c r="I416" s="17"/>
      <c r="K416" s="17"/>
      <c r="L416" s="17"/>
      <c r="N416" s="17"/>
      <c r="O416" s="17"/>
      <c r="Q416" s="17"/>
      <c r="R416" s="17"/>
    </row>
    <row r="417" spans="8:18" x14ac:dyDescent="0.2">
      <c r="H417" s="17"/>
      <c r="I417" s="17"/>
      <c r="K417" s="17"/>
      <c r="L417" s="17"/>
      <c r="N417" s="17"/>
      <c r="O417" s="17"/>
      <c r="Q417" s="17"/>
      <c r="R417" s="17"/>
    </row>
    <row r="418" spans="8:18" x14ac:dyDescent="0.2">
      <c r="H418" s="17"/>
      <c r="I418" s="17"/>
      <c r="K418" s="17"/>
      <c r="L418" s="17"/>
      <c r="N418" s="17"/>
      <c r="O418" s="17"/>
      <c r="Q418" s="17"/>
      <c r="R418" s="17"/>
    </row>
    <row r="419" spans="8:18" x14ac:dyDescent="0.2">
      <c r="H419" s="17"/>
      <c r="I419" s="17"/>
      <c r="K419" s="17"/>
      <c r="L419" s="17"/>
      <c r="N419" s="17"/>
      <c r="O419" s="17"/>
      <c r="Q419" s="17"/>
      <c r="R419" s="17"/>
    </row>
    <row r="420" spans="8:18" x14ac:dyDescent="0.2">
      <c r="H420" s="17"/>
      <c r="I420" s="17"/>
      <c r="K420" s="17"/>
      <c r="L420" s="17"/>
      <c r="N420" s="17"/>
      <c r="O420" s="17"/>
      <c r="Q420" s="17"/>
      <c r="R420" s="17"/>
    </row>
    <row r="421" spans="8:18" x14ac:dyDescent="0.2">
      <c r="H421" s="17"/>
      <c r="I421" s="17"/>
      <c r="K421" s="17"/>
      <c r="L421" s="17"/>
      <c r="N421" s="17"/>
      <c r="O421" s="17"/>
      <c r="Q421" s="17"/>
      <c r="R421" s="17"/>
    </row>
    <row r="422" spans="8:18" x14ac:dyDescent="0.2">
      <c r="H422" s="17"/>
      <c r="I422" s="17"/>
      <c r="K422" s="17"/>
      <c r="L422" s="17"/>
      <c r="N422" s="17"/>
      <c r="O422" s="17"/>
      <c r="Q422" s="17"/>
      <c r="R422" s="17"/>
    </row>
    <row r="423" spans="8:18" x14ac:dyDescent="0.2">
      <c r="H423" s="17"/>
      <c r="I423" s="17"/>
      <c r="K423" s="17"/>
      <c r="L423" s="17"/>
      <c r="N423" s="17"/>
      <c r="O423" s="17"/>
      <c r="Q423" s="17"/>
      <c r="R423" s="17"/>
    </row>
    <row r="424" spans="8:18" x14ac:dyDescent="0.2">
      <c r="H424" s="17"/>
      <c r="I424" s="17"/>
      <c r="K424" s="17"/>
      <c r="L424" s="17"/>
      <c r="N424" s="17"/>
      <c r="O424" s="17"/>
      <c r="Q424" s="17"/>
      <c r="R424" s="17"/>
    </row>
    <row r="425" spans="8:18" x14ac:dyDescent="0.2">
      <c r="H425" s="17"/>
      <c r="I425" s="17"/>
      <c r="K425" s="17"/>
      <c r="L425" s="17"/>
      <c r="N425" s="17"/>
      <c r="O425" s="17"/>
      <c r="Q425" s="17"/>
      <c r="R425" s="17"/>
    </row>
    <row r="426" spans="8:18" x14ac:dyDescent="0.2">
      <c r="H426" s="17"/>
      <c r="I426" s="17"/>
      <c r="K426" s="17"/>
      <c r="L426" s="17"/>
      <c r="N426" s="17"/>
      <c r="O426" s="17"/>
      <c r="Q426" s="17"/>
      <c r="R426" s="17"/>
    </row>
    <row r="427" spans="8:18" x14ac:dyDescent="0.2">
      <c r="H427" s="17"/>
      <c r="I427" s="17"/>
      <c r="K427" s="17"/>
      <c r="L427" s="17"/>
      <c r="N427" s="17"/>
      <c r="O427" s="17"/>
      <c r="Q427" s="17"/>
      <c r="R427" s="17"/>
    </row>
    <row r="428" spans="8:18" x14ac:dyDescent="0.2">
      <c r="H428" s="17"/>
      <c r="I428" s="17"/>
      <c r="K428" s="17"/>
      <c r="L428" s="17"/>
      <c r="N428" s="17"/>
      <c r="O428" s="17"/>
      <c r="Q428" s="17"/>
      <c r="R428" s="17"/>
    </row>
    <row r="429" spans="8:18" x14ac:dyDescent="0.2">
      <c r="H429" s="17"/>
      <c r="I429" s="17"/>
      <c r="K429" s="17"/>
      <c r="L429" s="17"/>
      <c r="N429" s="17"/>
      <c r="O429" s="17"/>
      <c r="Q429" s="17"/>
      <c r="R429" s="17"/>
    </row>
    <row r="430" spans="8:18" x14ac:dyDescent="0.2">
      <c r="H430" s="17"/>
      <c r="I430" s="17"/>
      <c r="K430" s="17"/>
      <c r="L430" s="17"/>
      <c r="N430" s="17"/>
      <c r="O430" s="17"/>
      <c r="Q430" s="17"/>
      <c r="R430" s="17"/>
    </row>
    <row r="431" spans="8:18" x14ac:dyDescent="0.2">
      <c r="H431" s="17"/>
      <c r="I431" s="17"/>
      <c r="K431" s="17"/>
      <c r="L431" s="17"/>
      <c r="N431" s="17"/>
      <c r="O431" s="17"/>
      <c r="Q431" s="17"/>
      <c r="R431" s="17"/>
    </row>
    <row r="432" spans="8:18" x14ac:dyDescent="0.2">
      <c r="H432" s="17"/>
      <c r="I432" s="17"/>
      <c r="K432" s="17"/>
      <c r="L432" s="17"/>
      <c r="N432" s="17"/>
      <c r="O432" s="17"/>
      <c r="Q432" s="17"/>
      <c r="R432" s="17"/>
    </row>
    <row r="433" spans="8:18" x14ac:dyDescent="0.2">
      <c r="H433" s="17"/>
      <c r="I433" s="17"/>
      <c r="K433" s="17"/>
      <c r="L433" s="17"/>
      <c r="N433" s="17"/>
      <c r="O433" s="17"/>
      <c r="Q433" s="17"/>
      <c r="R433" s="17"/>
    </row>
    <row r="434" spans="8:18" x14ac:dyDescent="0.2">
      <c r="H434" s="17"/>
      <c r="I434" s="17"/>
      <c r="K434" s="17"/>
      <c r="L434" s="17"/>
      <c r="N434" s="17"/>
      <c r="O434" s="17"/>
      <c r="Q434" s="17"/>
      <c r="R434" s="17"/>
    </row>
    <row r="435" spans="8:18" x14ac:dyDescent="0.2">
      <c r="H435" s="17"/>
      <c r="I435" s="17"/>
      <c r="K435" s="17"/>
      <c r="L435" s="17"/>
      <c r="N435" s="17"/>
      <c r="O435" s="17"/>
      <c r="Q435" s="17"/>
      <c r="R435" s="17"/>
    </row>
    <row r="436" spans="8:18" x14ac:dyDescent="0.2">
      <c r="H436" s="17"/>
      <c r="I436" s="17"/>
      <c r="K436" s="17"/>
      <c r="L436" s="17"/>
      <c r="N436" s="17"/>
      <c r="O436" s="17"/>
      <c r="Q436" s="17"/>
      <c r="R436" s="17"/>
    </row>
    <row r="437" spans="8:18" x14ac:dyDescent="0.2">
      <c r="H437" s="17"/>
      <c r="I437" s="17"/>
      <c r="K437" s="17"/>
      <c r="L437" s="17"/>
      <c r="N437" s="17"/>
      <c r="O437" s="17"/>
      <c r="Q437" s="17"/>
      <c r="R437" s="17"/>
    </row>
    <row r="438" spans="8:18" x14ac:dyDescent="0.2">
      <c r="H438" s="17"/>
      <c r="I438" s="17"/>
      <c r="K438" s="17"/>
      <c r="L438" s="17"/>
      <c r="N438" s="17"/>
      <c r="O438" s="17"/>
      <c r="Q438" s="17"/>
      <c r="R438" s="17"/>
    </row>
    <row r="439" spans="8:18" x14ac:dyDescent="0.2">
      <c r="H439" s="17"/>
      <c r="I439" s="17"/>
      <c r="K439" s="17"/>
      <c r="L439" s="17"/>
      <c r="N439" s="17"/>
      <c r="O439" s="17"/>
      <c r="Q439" s="17"/>
      <c r="R439" s="17"/>
    </row>
    <row r="440" spans="8:18" x14ac:dyDescent="0.2">
      <c r="H440" s="17"/>
      <c r="I440" s="17"/>
      <c r="K440" s="17"/>
      <c r="L440" s="17"/>
      <c r="N440" s="17"/>
      <c r="O440" s="17"/>
      <c r="Q440" s="17"/>
      <c r="R440" s="17"/>
    </row>
    <row r="441" spans="8:18" x14ac:dyDescent="0.2">
      <c r="H441" s="17"/>
      <c r="I441" s="17"/>
      <c r="K441" s="17"/>
      <c r="L441" s="17"/>
      <c r="N441" s="17"/>
      <c r="O441" s="17"/>
      <c r="Q441" s="17"/>
      <c r="R441" s="17"/>
    </row>
    <row r="442" spans="8:18" x14ac:dyDescent="0.2">
      <c r="H442" s="17"/>
      <c r="I442" s="17"/>
      <c r="K442" s="17"/>
      <c r="L442" s="17"/>
      <c r="N442" s="17"/>
      <c r="O442" s="17"/>
      <c r="Q442" s="17"/>
      <c r="R442" s="17"/>
    </row>
    <row r="443" spans="8:18" x14ac:dyDescent="0.2">
      <c r="H443" s="17"/>
      <c r="I443" s="17"/>
      <c r="K443" s="17"/>
      <c r="L443" s="17"/>
      <c r="N443" s="17"/>
      <c r="O443" s="17"/>
      <c r="Q443" s="17"/>
      <c r="R443" s="17"/>
    </row>
    <row r="444" spans="8:18" x14ac:dyDescent="0.2">
      <c r="H444" s="17"/>
      <c r="I444" s="17"/>
      <c r="K444" s="17"/>
      <c r="L444" s="17"/>
      <c r="N444" s="17"/>
      <c r="O444" s="17"/>
      <c r="Q444" s="17"/>
      <c r="R444" s="17"/>
    </row>
    <row r="445" spans="8:18" x14ac:dyDescent="0.2">
      <c r="H445" s="17"/>
      <c r="I445" s="17"/>
      <c r="K445" s="17"/>
      <c r="L445" s="17"/>
      <c r="N445" s="17"/>
      <c r="O445" s="17"/>
      <c r="Q445" s="17"/>
      <c r="R445" s="17"/>
    </row>
    <row r="446" spans="8:18" x14ac:dyDescent="0.2">
      <c r="H446" s="17"/>
      <c r="I446" s="17"/>
      <c r="K446" s="17"/>
      <c r="L446" s="17"/>
      <c r="N446" s="17"/>
      <c r="O446" s="17"/>
      <c r="Q446" s="17"/>
      <c r="R446" s="17"/>
    </row>
    <row r="447" spans="8:18" x14ac:dyDescent="0.2">
      <c r="H447" s="17"/>
      <c r="I447" s="17"/>
      <c r="K447" s="17"/>
      <c r="L447" s="17"/>
      <c r="N447" s="17"/>
      <c r="O447" s="17"/>
      <c r="Q447" s="17"/>
      <c r="R447" s="17"/>
    </row>
    <row r="448" spans="8:18" x14ac:dyDescent="0.2">
      <c r="H448" s="17"/>
      <c r="I448" s="17"/>
      <c r="K448" s="17"/>
      <c r="L448" s="17"/>
      <c r="N448" s="17"/>
      <c r="O448" s="17"/>
      <c r="Q448" s="17"/>
      <c r="R448" s="17"/>
    </row>
    <row r="449" spans="8:18" x14ac:dyDescent="0.2">
      <c r="H449" s="17"/>
      <c r="I449" s="17"/>
      <c r="K449" s="17"/>
      <c r="L449" s="17"/>
      <c r="N449" s="17"/>
      <c r="O449" s="17"/>
      <c r="Q449" s="17"/>
      <c r="R449" s="17"/>
    </row>
    <row r="450" spans="8:18" x14ac:dyDescent="0.2">
      <c r="H450" s="17"/>
      <c r="I450" s="17"/>
      <c r="K450" s="17"/>
      <c r="L450" s="17"/>
      <c r="N450" s="17"/>
      <c r="O450" s="17"/>
      <c r="Q450" s="17"/>
      <c r="R450" s="17"/>
    </row>
    <row r="451" spans="8:18" x14ac:dyDescent="0.2">
      <c r="H451" s="17"/>
      <c r="I451" s="17"/>
      <c r="K451" s="17"/>
      <c r="L451" s="17"/>
      <c r="N451" s="17"/>
      <c r="O451" s="17"/>
      <c r="Q451" s="17"/>
      <c r="R451" s="17"/>
    </row>
    <row r="452" spans="8:18" x14ac:dyDescent="0.2">
      <c r="H452" s="17"/>
      <c r="I452" s="17"/>
      <c r="K452" s="17"/>
      <c r="L452" s="17"/>
      <c r="N452" s="17"/>
      <c r="O452" s="17"/>
      <c r="Q452" s="17"/>
      <c r="R452" s="17"/>
    </row>
    <row r="453" spans="8:18" x14ac:dyDescent="0.2">
      <c r="H453" s="17"/>
      <c r="I453" s="17"/>
      <c r="K453" s="17"/>
      <c r="L453" s="17"/>
      <c r="N453" s="17"/>
      <c r="O453" s="17"/>
      <c r="Q453" s="17"/>
      <c r="R453" s="17"/>
    </row>
    <row r="454" spans="8:18" x14ac:dyDescent="0.2">
      <c r="H454" s="17"/>
      <c r="I454" s="17"/>
      <c r="K454" s="17"/>
      <c r="L454" s="17"/>
      <c r="N454" s="17"/>
      <c r="O454" s="17"/>
      <c r="Q454" s="17"/>
      <c r="R454" s="17"/>
    </row>
    <row r="455" spans="8:18" x14ac:dyDescent="0.2">
      <c r="H455" s="17"/>
      <c r="I455" s="17"/>
      <c r="K455" s="17"/>
      <c r="L455" s="17"/>
      <c r="N455" s="17"/>
      <c r="O455" s="17"/>
      <c r="Q455" s="17"/>
      <c r="R455" s="17"/>
    </row>
    <row r="456" spans="8:18" x14ac:dyDescent="0.2">
      <c r="H456" s="17"/>
      <c r="I456" s="17"/>
      <c r="K456" s="17"/>
      <c r="L456" s="17"/>
      <c r="N456" s="17"/>
      <c r="O456" s="17"/>
      <c r="Q456" s="17"/>
      <c r="R456" s="17"/>
    </row>
    <row r="457" spans="8:18" x14ac:dyDescent="0.2">
      <c r="H457" s="17"/>
      <c r="I457" s="17"/>
      <c r="K457" s="17"/>
      <c r="L457" s="17"/>
      <c r="N457" s="17"/>
      <c r="O457" s="17"/>
      <c r="Q457" s="17"/>
      <c r="R457" s="17"/>
    </row>
    <row r="458" spans="8:18" x14ac:dyDescent="0.2">
      <c r="H458" s="17"/>
      <c r="I458" s="17"/>
      <c r="K458" s="17"/>
      <c r="L458" s="17"/>
      <c r="N458" s="17"/>
      <c r="O458" s="17"/>
      <c r="Q458" s="17"/>
      <c r="R458" s="17"/>
    </row>
    <row r="459" spans="8:18" x14ac:dyDescent="0.2">
      <c r="H459" s="17"/>
      <c r="I459" s="17"/>
      <c r="K459" s="17"/>
      <c r="L459" s="17"/>
      <c r="N459" s="17"/>
      <c r="O459" s="17"/>
      <c r="Q459" s="17"/>
      <c r="R459" s="17"/>
    </row>
    <row r="460" spans="8:18" x14ac:dyDescent="0.2">
      <c r="H460" s="17"/>
      <c r="I460" s="17"/>
      <c r="K460" s="17"/>
      <c r="L460" s="17"/>
      <c r="N460" s="17"/>
      <c r="O460" s="17"/>
      <c r="Q460" s="17"/>
      <c r="R460" s="17"/>
    </row>
    <row r="461" spans="8:18" x14ac:dyDescent="0.2">
      <c r="H461" s="17"/>
      <c r="I461" s="17"/>
      <c r="K461" s="17"/>
      <c r="L461" s="17"/>
      <c r="N461" s="17"/>
      <c r="O461" s="17"/>
      <c r="Q461" s="17"/>
      <c r="R461" s="17"/>
    </row>
    <row r="462" spans="8:18" x14ac:dyDescent="0.2">
      <c r="H462" s="17"/>
      <c r="I462" s="17"/>
      <c r="K462" s="17"/>
      <c r="L462" s="17"/>
      <c r="N462" s="17"/>
      <c r="O462" s="17"/>
      <c r="Q462" s="17"/>
      <c r="R462" s="17"/>
    </row>
    <row r="463" spans="8:18" x14ac:dyDescent="0.2">
      <c r="H463" s="17"/>
      <c r="I463" s="17"/>
      <c r="K463" s="17"/>
      <c r="L463" s="17"/>
      <c r="N463" s="17"/>
      <c r="O463" s="17"/>
      <c r="Q463" s="17"/>
      <c r="R463" s="17"/>
    </row>
    <row r="464" spans="8:18" x14ac:dyDescent="0.2">
      <c r="H464" s="17"/>
      <c r="I464" s="17"/>
      <c r="K464" s="17"/>
      <c r="L464" s="17"/>
      <c r="N464" s="17"/>
      <c r="O464" s="17"/>
      <c r="Q464" s="17"/>
      <c r="R464" s="17"/>
    </row>
    <row r="465" spans="8:18" x14ac:dyDescent="0.2">
      <c r="H465" s="17"/>
      <c r="I465" s="17"/>
      <c r="K465" s="17"/>
      <c r="L465" s="17"/>
      <c r="N465" s="17"/>
      <c r="O465" s="17"/>
      <c r="Q465" s="17"/>
      <c r="R465" s="17"/>
    </row>
    <row r="466" spans="8:18" x14ac:dyDescent="0.2">
      <c r="H466" s="17"/>
      <c r="I466" s="17"/>
      <c r="K466" s="17"/>
      <c r="L466" s="17"/>
      <c r="N466" s="17"/>
      <c r="O466" s="17"/>
      <c r="Q466" s="17"/>
      <c r="R466" s="17"/>
    </row>
    <row r="467" spans="8:18" x14ac:dyDescent="0.2">
      <c r="H467" s="17"/>
      <c r="I467" s="17"/>
      <c r="K467" s="17"/>
      <c r="L467" s="17"/>
      <c r="N467" s="17"/>
      <c r="O467" s="17"/>
      <c r="Q467" s="17"/>
      <c r="R467" s="17"/>
    </row>
    <row r="468" spans="8:18" x14ac:dyDescent="0.2">
      <c r="H468" s="17"/>
      <c r="I468" s="17"/>
      <c r="K468" s="17"/>
      <c r="L468" s="17"/>
      <c r="N468" s="17"/>
      <c r="O468" s="17"/>
      <c r="Q468" s="17"/>
      <c r="R468" s="17"/>
    </row>
    <row r="469" spans="8:18" x14ac:dyDescent="0.2">
      <c r="H469" s="17"/>
      <c r="I469" s="17"/>
      <c r="K469" s="17"/>
      <c r="L469" s="17"/>
      <c r="N469" s="17"/>
      <c r="O469" s="17"/>
      <c r="Q469" s="17"/>
      <c r="R469" s="17"/>
    </row>
    <row r="470" spans="8:18" x14ac:dyDescent="0.2">
      <c r="H470" s="17"/>
      <c r="I470" s="17"/>
      <c r="K470" s="17"/>
      <c r="L470" s="17"/>
      <c r="N470" s="17"/>
      <c r="O470" s="17"/>
      <c r="Q470" s="17"/>
      <c r="R470" s="17"/>
    </row>
    <row r="471" spans="8:18" x14ac:dyDescent="0.2">
      <c r="H471" s="17"/>
      <c r="I471" s="17"/>
      <c r="K471" s="17"/>
      <c r="L471" s="17"/>
      <c r="N471" s="17"/>
      <c r="O471" s="17"/>
      <c r="Q471" s="17"/>
      <c r="R471" s="17"/>
    </row>
    <row r="472" spans="8:18" x14ac:dyDescent="0.2">
      <c r="H472" s="17"/>
      <c r="I472" s="17"/>
      <c r="K472" s="17"/>
      <c r="L472" s="17"/>
      <c r="N472" s="17"/>
      <c r="O472" s="17"/>
      <c r="Q472" s="17"/>
      <c r="R472" s="17"/>
    </row>
    <row r="473" spans="8:18" x14ac:dyDescent="0.2">
      <c r="H473" s="17"/>
      <c r="I473" s="17"/>
      <c r="K473" s="17"/>
      <c r="L473" s="17"/>
      <c r="N473" s="17"/>
      <c r="O473" s="17"/>
      <c r="Q473" s="17"/>
      <c r="R473" s="17"/>
    </row>
    <row r="474" spans="8:18" x14ac:dyDescent="0.2">
      <c r="H474" s="17"/>
      <c r="I474" s="17"/>
      <c r="K474" s="17"/>
      <c r="L474" s="17"/>
      <c r="N474" s="17"/>
      <c r="O474" s="17"/>
      <c r="Q474" s="17"/>
      <c r="R474" s="17"/>
    </row>
    <row r="475" spans="8:18" x14ac:dyDescent="0.2">
      <c r="H475" s="17"/>
      <c r="I475" s="17"/>
      <c r="K475" s="17"/>
      <c r="L475" s="17"/>
      <c r="N475" s="17"/>
      <c r="O475" s="17"/>
      <c r="Q475" s="17"/>
      <c r="R475" s="17"/>
    </row>
    <row r="476" spans="8:18" x14ac:dyDescent="0.2">
      <c r="H476" s="17"/>
      <c r="I476" s="17"/>
      <c r="K476" s="17"/>
      <c r="L476" s="17"/>
      <c r="N476" s="17"/>
      <c r="O476" s="17"/>
      <c r="Q476" s="17"/>
      <c r="R476" s="17"/>
    </row>
    <row r="477" spans="8:18" x14ac:dyDescent="0.2">
      <c r="H477" s="17"/>
      <c r="I477" s="17"/>
      <c r="K477" s="17"/>
      <c r="L477" s="17"/>
      <c r="N477" s="17"/>
      <c r="O477" s="17"/>
      <c r="Q477" s="17"/>
      <c r="R477" s="17"/>
    </row>
    <row r="478" spans="8:18" x14ac:dyDescent="0.2">
      <c r="H478" s="17"/>
      <c r="I478" s="17"/>
      <c r="K478" s="17"/>
      <c r="L478" s="17"/>
      <c r="N478" s="17"/>
      <c r="O478" s="17"/>
      <c r="Q478" s="17"/>
      <c r="R478" s="17"/>
    </row>
    <row r="479" spans="8:18" x14ac:dyDescent="0.2">
      <c r="H479" s="17"/>
      <c r="I479" s="17"/>
      <c r="K479" s="17"/>
      <c r="L479" s="17"/>
      <c r="N479" s="17"/>
      <c r="O479" s="17"/>
      <c r="Q479" s="17"/>
      <c r="R479" s="17"/>
    </row>
    <row r="480" spans="8:18" x14ac:dyDescent="0.2">
      <c r="H480" s="17"/>
      <c r="I480" s="17"/>
      <c r="K480" s="17"/>
      <c r="L480" s="17"/>
      <c r="N480" s="17"/>
      <c r="O480" s="17"/>
      <c r="Q480" s="17"/>
      <c r="R480" s="17"/>
    </row>
    <row r="481" spans="8:18" x14ac:dyDescent="0.2">
      <c r="H481" s="17"/>
      <c r="I481" s="17"/>
      <c r="K481" s="17"/>
      <c r="L481" s="17"/>
      <c r="N481" s="17"/>
      <c r="O481" s="17"/>
      <c r="Q481" s="17"/>
      <c r="R481" s="17"/>
    </row>
    <row r="482" spans="8:18" x14ac:dyDescent="0.2">
      <c r="H482" s="17"/>
      <c r="I482" s="17"/>
      <c r="K482" s="17"/>
      <c r="L482" s="17"/>
      <c r="N482" s="17"/>
      <c r="O482" s="17"/>
      <c r="Q482" s="17"/>
      <c r="R482" s="17"/>
    </row>
    <row r="483" spans="8:18" x14ac:dyDescent="0.2">
      <c r="H483" s="17"/>
      <c r="I483" s="17"/>
      <c r="K483" s="17"/>
      <c r="L483" s="17"/>
      <c r="N483" s="17"/>
      <c r="O483" s="17"/>
      <c r="Q483" s="17"/>
      <c r="R483" s="17"/>
    </row>
    <row r="484" spans="8:18" x14ac:dyDescent="0.2">
      <c r="H484" s="17"/>
      <c r="I484" s="17"/>
      <c r="K484" s="17"/>
      <c r="L484" s="17"/>
      <c r="N484" s="17"/>
      <c r="O484" s="17"/>
      <c r="Q484" s="17"/>
      <c r="R484" s="17"/>
    </row>
    <row r="485" spans="8:18" x14ac:dyDescent="0.2">
      <c r="H485" s="17"/>
      <c r="I485" s="17"/>
      <c r="K485" s="17"/>
      <c r="L485" s="17"/>
      <c r="N485" s="17"/>
      <c r="O485" s="17"/>
      <c r="Q485" s="17"/>
      <c r="R485" s="17"/>
    </row>
    <row r="486" spans="8:18" x14ac:dyDescent="0.2">
      <c r="H486" s="17"/>
      <c r="I486" s="17"/>
      <c r="K486" s="17"/>
      <c r="L486" s="17"/>
      <c r="N486" s="17"/>
      <c r="O486" s="17"/>
      <c r="Q486" s="17"/>
      <c r="R486" s="17"/>
    </row>
    <row r="487" spans="8:18" x14ac:dyDescent="0.2">
      <c r="H487" s="17"/>
      <c r="I487" s="17"/>
      <c r="K487" s="17"/>
      <c r="L487" s="17"/>
      <c r="N487" s="17"/>
      <c r="O487" s="17"/>
      <c r="Q487" s="17"/>
      <c r="R487" s="17"/>
    </row>
    <row r="488" spans="8:18" x14ac:dyDescent="0.2">
      <c r="H488" s="17"/>
      <c r="I488" s="17"/>
      <c r="K488" s="17"/>
      <c r="L488" s="17"/>
      <c r="N488" s="17"/>
      <c r="O488" s="17"/>
      <c r="Q488" s="17"/>
      <c r="R488" s="17"/>
    </row>
    <row r="489" spans="8:18" x14ac:dyDescent="0.2">
      <c r="H489" s="17"/>
      <c r="I489" s="17"/>
      <c r="K489" s="17"/>
      <c r="L489" s="17"/>
      <c r="N489" s="17"/>
      <c r="O489" s="17"/>
      <c r="Q489" s="17"/>
      <c r="R489" s="17"/>
    </row>
    <row r="490" spans="8:18" x14ac:dyDescent="0.2">
      <c r="H490" s="17"/>
      <c r="I490" s="17"/>
      <c r="K490" s="17"/>
      <c r="L490" s="17"/>
      <c r="N490" s="17"/>
      <c r="O490" s="17"/>
      <c r="Q490" s="17"/>
      <c r="R490" s="17"/>
    </row>
    <row r="491" spans="8:18" x14ac:dyDescent="0.2">
      <c r="H491" s="17"/>
      <c r="I491" s="17"/>
      <c r="K491" s="17"/>
      <c r="L491" s="17"/>
      <c r="N491" s="17"/>
      <c r="O491" s="17"/>
      <c r="Q491" s="17"/>
      <c r="R491" s="17"/>
    </row>
    <row r="492" spans="8:18" x14ac:dyDescent="0.2">
      <c r="H492" s="17"/>
      <c r="I492" s="17"/>
      <c r="K492" s="17"/>
      <c r="L492" s="17"/>
      <c r="N492" s="17"/>
      <c r="O492" s="17"/>
      <c r="Q492" s="17"/>
      <c r="R492" s="17"/>
    </row>
    <row r="493" spans="8:18" x14ac:dyDescent="0.2">
      <c r="H493" s="17"/>
      <c r="I493" s="17"/>
      <c r="K493" s="17"/>
      <c r="L493" s="17"/>
      <c r="N493" s="17"/>
      <c r="O493" s="17"/>
      <c r="Q493" s="17"/>
      <c r="R493" s="17"/>
    </row>
    <row r="494" spans="8:18" x14ac:dyDescent="0.2">
      <c r="H494" s="17"/>
      <c r="I494" s="17"/>
      <c r="K494" s="17"/>
      <c r="L494" s="17"/>
      <c r="N494" s="17"/>
      <c r="O494" s="17"/>
      <c r="Q494" s="17"/>
      <c r="R494" s="17"/>
    </row>
    <row r="495" spans="8:18" x14ac:dyDescent="0.2">
      <c r="H495" s="17"/>
      <c r="I495" s="17"/>
      <c r="K495" s="17"/>
      <c r="L495" s="17"/>
      <c r="N495" s="17"/>
      <c r="O495" s="17"/>
      <c r="Q495" s="17"/>
      <c r="R495" s="17"/>
    </row>
    <row r="496" spans="8:18" x14ac:dyDescent="0.2">
      <c r="H496" s="17"/>
      <c r="I496" s="17"/>
      <c r="K496" s="17"/>
      <c r="L496" s="17"/>
      <c r="N496" s="17"/>
      <c r="O496" s="17"/>
      <c r="Q496" s="17"/>
      <c r="R496" s="17"/>
    </row>
    <row r="497" spans="8:18" x14ac:dyDescent="0.2">
      <c r="H497" s="17"/>
      <c r="I497" s="17"/>
      <c r="K497" s="17"/>
      <c r="L497" s="17"/>
      <c r="N497" s="17"/>
      <c r="O497" s="17"/>
      <c r="Q497" s="17"/>
      <c r="R497" s="17"/>
    </row>
    <row r="498" spans="8:18" x14ac:dyDescent="0.2">
      <c r="H498" s="17"/>
      <c r="I498" s="17"/>
      <c r="K498" s="17"/>
      <c r="L498" s="17"/>
      <c r="N498" s="17"/>
      <c r="O498" s="17"/>
      <c r="Q498" s="17"/>
      <c r="R498" s="17"/>
    </row>
    <row r="499" spans="8:18" x14ac:dyDescent="0.2">
      <c r="H499" s="17"/>
      <c r="I499" s="17"/>
      <c r="K499" s="17"/>
      <c r="L499" s="17"/>
      <c r="N499" s="17"/>
      <c r="O499" s="17"/>
      <c r="Q499" s="17"/>
      <c r="R499" s="17"/>
    </row>
    <row r="500" spans="8:18" x14ac:dyDescent="0.2">
      <c r="H500" s="17"/>
      <c r="I500" s="17"/>
      <c r="K500" s="17"/>
      <c r="L500" s="17"/>
      <c r="N500" s="17"/>
      <c r="O500" s="17"/>
      <c r="Q500" s="17"/>
      <c r="R500" s="17"/>
    </row>
    <row r="501" spans="8:18" x14ac:dyDescent="0.2">
      <c r="H501" s="17"/>
      <c r="I501" s="17"/>
      <c r="K501" s="17"/>
      <c r="L501" s="17"/>
      <c r="N501" s="17"/>
      <c r="O501" s="17"/>
      <c r="Q501" s="17"/>
      <c r="R501" s="17"/>
    </row>
    <row r="502" spans="8:18" x14ac:dyDescent="0.2">
      <c r="H502" s="17"/>
      <c r="I502" s="17"/>
      <c r="K502" s="17"/>
      <c r="L502" s="17"/>
      <c r="N502" s="17"/>
      <c r="O502" s="17"/>
      <c r="Q502" s="17"/>
      <c r="R502" s="17"/>
    </row>
    <row r="503" spans="8:18" x14ac:dyDescent="0.2">
      <c r="H503" s="17"/>
      <c r="I503" s="17"/>
      <c r="K503" s="17"/>
      <c r="L503" s="17"/>
      <c r="N503" s="17"/>
      <c r="O503" s="17"/>
      <c r="Q503" s="17"/>
      <c r="R503" s="17"/>
    </row>
    <row r="504" spans="8:18" x14ac:dyDescent="0.2">
      <c r="H504" s="17"/>
      <c r="I504" s="17"/>
      <c r="K504" s="17"/>
      <c r="L504" s="17"/>
      <c r="N504" s="17"/>
      <c r="O504" s="17"/>
      <c r="Q504" s="17"/>
      <c r="R504" s="17"/>
    </row>
    <row r="505" spans="8:18" x14ac:dyDescent="0.2">
      <c r="H505" s="17"/>
      <c r="I505" s="17"/>
      <c r="K505" s="17"/>
      <c r="L505" s="17"/>
      <c r="N505" s="17"/>
      <c r="O505" s="17"/>
      <c r="Q505" s="17"/>
      <c r="R505" s="17"/>
    </row>
    <row r="506" spans="8:18" x14ac:dyDescent="0.2">
      <c r="H506" s="17"/>
      <c r="I506" s="17"/>
      <c r="K506" s="17"/>
      <c r="L506" s="17"/>
      <c r="N506" s="17"/>
      <c r="O506" s="17"/>
      <c r="Q506" s="17"/>
      <c r="R506" s="17"/>
    </row>
    <row r="507" spans="8:18" x14ac:dyDescent="0.2">
      <c r="H507" s="17"/>
      <c r="I507" s="17"/>
      <c r="K507" s="17"/>
      <c r="L507" s="17"/>
      <c r="N507" s="17"/>
      <c r="O507" s="17"/>
      <c r="Q507" s="17"/>
      <c r="R507" s="17"/>
    </row>
    <row r="508" spans="8:18" x14ac:dyDescent="0.2">
      <c r="H508" s="17"/>
      <c r="I508" s="17"/>
      <c r="K508" s="17"/>
      <c r="L508" s="17"/>
      <c r="N508" s="17"/>
      <c r="O508" s="17"/>
      <c r="Q508" s="17"/>
      <c r="R508" s="17"/>
    </row>
    <row r="509" spans="8:18" x14ac:dyDescent="0.2">
      <c r="H509" s="17"/>
      <c r="I509" s="17"/>
      <c r="K509" s="17"/>
      <c r="L509" s="17"/>
      <c r="N509" s="17"/>
      <c r="O509" s="17"/>
      <c r="Q509" s="17"/>
      <c r="R509" s="17"/>
    </row>
    <row r="510" spans="8:18" x14ac:dyDescent="0.2">
      <c r="H510" s="17"/>
      <c r="I510" s="17"/>
      <c r="K510" s="17"/>
      <c r="L510" s="17"/>
      <c r="N510" s="17"/>
      <c r="O510" s="17"/>
      <c r="Q510" s="17"/>
      <c r="R510" s="17"/>
    </row>
    <row r="511" spans="8:18" x14ac:dyDescent="0.2">
      <c r="H511" s="17"/>
      <c r="I511" s="17"/>
      <c r="K511" s="17"/>
      <c r="L511" s="17"/>
      <c r="N511" s="17"/>
      <c r="O511" s="17"/>
      <c r="Q511" s="17"/>
      <c r="R511" s="17"/>
    </row>
    <row r="512" spans="8:18" x14ac:dyDescent="0.2">
      <c r="H512" s="17"/>
      <c r="I512" s="17"/>
      <c r="K512" s="17"/>
      <c r="L512" s="17"/>
      <c r="N512" s="17"/>
      <c r="O512" s="17"/>
      <c r="Q512" s="17"/>
      <c r="R512" s="17"/>
    </row>
    <row r="513" spans="8:18" x14ac:dyDescent="0.2">
      <c r="H513" s="17"/>
      <c r="I513" s="17"/>
      <c r="K513" s="17"/>
      <c r="L513" s="17"/>
      <c r="N513" s="17"/>
      <c r="O513" s="17"/>
      <c r="Q513" s="17"/>
      <c r="R513" s="17"/>
    </row>
    <row r="514" spans="8:18" x14ac:dyDescent="0.2">
      <c r="H514" s="17"/>
      <c r="I514" s="17"/>
      <c r="K514" s="17"/>
      <c r="L514" s="17"/>
      <c r="N514" s="17"/>
      <c r="O514" s="17"/>
      <c r="Q514" s="17"/>
      <c r="R514" s="17"/>
    </row>
    <row r="515" spans="8:18" x14ac:dyDescent="0.2">
      <c r="H515" s="17"/>
      <c r="I515" s="17"/>
      <c r="K515" s="17"/>
      <c r="L515" s="17"/>
      <c r="N515" s="17"/>
      <c r="O515" s="17"/>
      <c r="Q515" s="17"/>
      <c r="R515" s="17"/>
    </row>
    <row r="516" spans="8:18" x14ac:dyDescent="0.2">
      <c r="H516" s="17"/>
      <c r="I516" s="17"/>
      <c r="K516" s="17"/>
      <c r="L516" s="17"/>
      <c r="N516" s="17"/>
      <c r="O516" s="17"/>
      <c r="Q516" s="17"/>
      <c r="R516" s="17"/>
    </row>
    <row r="517" spans="8:18" x14ac:dyDescent="0.2">
      <c r="H517" s="17"/>
      <c r="I517" s="17"/>
      <c r="K517" s="17"/>
      <c r="L517" s="17"/>
      <c r="N517" s="17"/>
      <c r="O517" s="17"/>
      <c r="Q517" s="17"/>
      <c r="R517" s="17"/>
    </row>
    <row r="518" spans="8:18" x14ac:dyDescent="0.2">
      <c r="H518" s="17"/>
      <c r="I518" s="17"/>
      <c r="K518" s="17"/>
      <c r="L518" s="17"/>
      <c r="N518" s="17"/>
      <c r="O518" s="17"/>
      <c r="Q518" s="17"/>
      <c r="R518" s="17"/>
    </row>
    <row r="519" spans="8:18" x14ac:dyDescent="0.2">
      <c r="H519" s="17"/>
      <c r="I519" s="17"/>
      <c r="K519" s="17"/>
      <c r="L519" s="17"/>
      <c r="N519" s="17"/>
      <c r="O519" s="17"/>
      <c r="Q519" s="17"/>
      <c r="R519" s="17"/>
    </row>
    <row r="520" spans="8:18" x14ac:dyDescent="0.2">
      <c r="H520" s="17"/>
      <c r="I520" s="17"/>
      <c r="K520" s="17"/>
      <c r="L520" s="17"/>
      <c r="N520" s="17"/>
      <c r="O520" s="17"/>
      <c r="Q520" s="17"/>
      <c r="R520" s="17"/>
    </row>
    <row r="521" spans="8:18" x14ac:dyDescent="0.2">
      <c r="H521" s="17"/>
      <c r="I521" s="17"/>
      <c r="K521" s="17"/>
      <c r="L521" s="17"/>
      <c r="N521" s="17"/>
      <c r="O521" s="17"/>
      <c r="Q521" s="17"/>
      <c r="R521" s="17"/>
    </row>
    <row r="522" spans="8:18" x14ac:dyDescent="0.2">
      <c r="H522" s="17"/>
      <c r="I522" s="17"/>
      <c r="K522" s="17"/>
      <c r="L522" s="17"/>
      <c r="N522" s="17"/>
      <c r="O522" s="17"/>
      <c r="Q522" s="17"/>
      <c r="R522" s="17"/>
    </row>
    <row r="523" spans="8:18" x14ac:dyDescent="0.2">
      <c r="H523" s="17"/>
      <c r="I523" s="17"/>
      <c r="K523" s="17"/>
      <c r="L523" s="17"/>
      <c r="N523" s="17"/>
      <c r="O523" s="17"/>
      <c r="Q523" s="17"/>
      <c r="R523" s="17"/>
    </row>
    <row r="524" spans="8:18" x14ac:dyDescent="0.2">
      <c r="H524" s="17"/>
      <c r="I524" s="17"/>
      <c r="K524" s="17"/>
      <c r="L524" s="17"/>
      <c r="N524" s="17"/>
      <c r="O524" s="17"/>
      <c r="Q524" s="17"/>
      <c r="R524" s="17"/>
    </row>
    <row r="525" spans="8:18" x14ac:dyDescent="0.2">
      <c r="H525" s="17"/>
      <c r="I525" s="17"/>
      <c r="K525" s="17"/>
      <c r="L525" s="17"/>
      <c r="N525" s="17"/>
      <c r="O525" s="17"/>
      <c r="Q525" s="17"/>
      <c r="R525" s="17"/>
    </row>
    <row r="526" spans="8:18" x14ac:dyDescent="0.2">
      <c r="H526" s="17"/>
      <c r="I526" s="17"/>
      <c r="K526" s="17"/>
      <c r="L526" s="17"/>
      <c r="N526" s="17"/>
      <c r="O526" s="17"/>
      <c r="Q526" s="17"/>
      <c r="R526" s="17"/>
    </row>
    <row r="527" spans="8:18" x14ac:dyDescent="0.2">
      <c r="H527" s="17"/>
      <c r="I527" s="17"/>
      <c r="K527" s="17"/>
      <c r="L527" s="17"/>
      <c r="N527" s="17"/>
      <c r="O527" s="17"/>
      <c r="Q527" s="17"/>
      <c r="R527" s="17"/>
    </row>
    <row r="528" spans="8:18" x14ac:dyDescent="0.2">
      <c r="H528" s="17"/>
      <c r="I528" s="17"/>
      <c r="K528" s="17"/>
      <c r="L528" s="17"/>
      <c r="N528" s="17"/>
      <c r="O528" s="17"/>
      <c r="Q528" s="17"/>
      <c r="R528" s="17"/>
    </row>
    <row r="529" spans="8:18" x14ac:dyDescent="0.2">
      <c r="H529" s="17"/>
      <c r="I529" s="17"/>
      <c r="K529" s="17"/>
      <c r="L529" s="17"/>
      <c r="N529" s="17"/>
      <c r="O529" s="17"/>
      <c r="Q529" s="17"/>
      <c r="R529" s="17"/>
    </row>
    <row r="530" spans="8:18" x14ac:dyDescent="0.2">
      <c r="H530" s="17"/>
      <c r="I530" s="17"/>
      <c r="K530" s="17"/>
      <c r="L530" s="17"/>
      <c r="N530" s="17"/>
      <c r="O530" s="17"/>
      <c r="Q530" s="17"/>
      <c r="R530" s="17"/>
    </row>
    <row r="531" spans="8:18" x14ac:dyDescent="0.2">
      <c r="H531" s="17"/>
      <c r="I531" s="17"/>
      <c r="K531" s="17"/>
      <c r="L531" s="17"/>
      <c r="N531" s="17"/>
      <c r="O531" s="17"/>
      <c r="Q531" s="17"/>
      <c r="R531" s="17"/>
    </row>
    <row r="532" spans="8:18" x14ac:dyDescent="0.2">
      <c r="H532" s="17"/>
      <c r="I532" s="17"/>
      <c r="K532" s="17"/>
      <c r="L532" s="17"/>
      <c r="N532" s="17"/>
      <c r="O532" s="17"/>
      <c r="Q532" s="17"/>
      <c r="R532" s="17"/>
    </row>
    <row r="533" spans="8:18" x14ac:dyDescent="0.2">
      <c r="H533" s="17"/>
      <c r="I533" s="17"/>
      <c r="K533" s="17"/>
      <c r="L533" s="17"/>
      <c r="N533" s="17"/>
      <c r="O533" s="17"/>
      <c r="Q533" s="17"/>
      <c r="R533" s="17"/>
    </row>
    <row r="534" spans="8:18" x14ac:dyDescent="0.2">
      <c r="H534" s="17"/>
      <c r="I534" s="17"/>
      <c r="K534" s="17"/>
      <c r="L534" s="17"/>
      <c r="N534" s="17"/>
      <c r="O534" s="17"/>
      <c r="Q534" s="17"/>
      <c r="R534" s="17"/>
    </row>
    <row r="535" spans="8:18" x14ac:dyDescent="0.2">
      <c r="H535" s="17"/>
      <c r="I535" s="17"/>
      <c r="K535" s="17"/>
      <c r="L535" s="17"/>
      <c r="N535" s="17"/>
      <c r="O535" s="17"/>
      <c r="Q535" s="17"/>
      <c r="R535" s="17"/>
    </row>
    <row r="536" spans="8:18" x14ac:dyDescent="0.2">
      <c r="H536" s="17"/>
      <c r="I536" s="17"/>
      <c r="K536" s="17"/>
      <c r="L536" s="17"/>
      <c r="N536" s="17"/>
      <c r="O536" s="17"/>
      <c r="Q536" s="17"/>
      <c r="R536" s="17"/>
    </row>
    <row r="537" spans="8:18" x14ac:dyDescent="0.2">
      <c r="H537" s="17"/>
      <c r="I537" s="17"/>
      <c r="K537" s="17"/>
      <c r="L537" s="17"/>
      <c r="N537" s="17"/>
      <c r="O537" s="17"/>
      <c r="Q537" s="17"/>
      <c r="R537" s="17"/>
    </row>
    <row r="538" spans="8:18" x14ac:dyDescent="0.2">
      <c r="H538" s="17"/>
      <c r="I538" s="17"/>
      <c r="K538" s="17"/>
      <c r="L538" s="17"/>
      <c r="N538" s="17"/>
      <c r="O538" s="17"/>
      <c r="Q538" s="17"/>
      <c r="R538" s="17"/>
    </row>
    <row r="539" spans="8:18" x14ac:dyDescent="0.2">
      <c r="H539" s="17"/>
      <c r="I539" s="17"/>
      <c r="K539" s="17"/>
      <c r="L539" s="17"/>
      <c r="N539" s="17"/>
      <c r="O539" s="17"/>
      <c r="Q539" s="17"/>
      <c r="R539" s="17"/>
    </row>
    <row r="540" spans="8:18" x14ac:dyDescent="0.2">
      <c r="H540" s="17"/>
      <c r="I540" s="17"/>
      <c r="K540" s="17"/>
      <c r="L540" s="17"/>
      <c r="N540" s="17"/>
      <c r="O540" s="17"/>
      <c r="Q540" s="17"/>
      <c r="R540" s="17"/>
    </row>
    <row r="541" spans="8:18" x14ac:dyDescent="0.2">
      <c r="H541" s="17"/>
      <c r="I541" s="17"/>
      <c r="K541" s="17"/>
      <c r="L541" s="17"/>
      <c r="N541" s="17"/>
      <c r="O541" s="17"/>
      <c r="Q541" s="17"/>
      <c r="R541" s="17"/>
    </row>
    <row r="542" spans="8:18" x14ac:dyDescent="0.2">
      <c r="H542" s="17"/>
      <c r="I542" s="17"/>
      <c r="K542" s="17"/>
      <c r="L542" s="17"/>
      <c r="N542" s="17"/>
      <c r="O542" s="17"/>
      <c r="Q542" s="17"/>
      <c r="R542" s="17"/>
    </row>
    <row r="543" spans="8:18" x14ac:dyDescent="0.2">
      <c r="H543" s="17"/>
      <c r="I543" s="17"/>
      <c r="K543" s="17"/>
      <c r="L543" s="17"/>
      <c r="N543" s="17"/>
      <c r="O543" s="17"/>
      <c r="Q543" s="17"/>
      <c r="R543" s="17"/>
    </row>
    <row r="544" spans="8:18" x14ac:dyDescent="0.2">
      <c r="H544" s="17"/>
      <c r="I544" s="17"/>
      <c r="K544" s="17"/>
      <c r="L544" s="17"/>
      <c r="N544" s="17"/>
      <c r="O544" s="17"/>
      <c r="Q544" s="17"/>
      <c r="R544" s="17"/>
    </row>
    <row r="545" spans="8:18" x14ac:dyDescent="0.2">
      <c r="H545" s="17"/>
      <c r="I545" s="17"/>
      <c r="K545" s="17"/>
      <c r="L545" s="17"/>
      <c r="N545" s="17"/>
      <c r="O545" s="17"/>
      <c r="Q545" s="17"/>
      <c r="R545" s="17"/>
    </row>
    <row r="546" spans="8:18" x14ac:dyDescent="0.2">
      <c r="H546" s="17"/>
      <c r="I546" s="17"/>
      <c r="K546" s="17"/>
      <c r="L546" s="17"/>
      <c r="N546" s="17"/>
      <c r="O546" s="17"/>
      <c r="Q546" s="17"/>
      <c r="R546" s="17"/>
    </row>
    <row r="547" spans="8:18" x14ac:dyDescent="0.2">
      <c r="H547" s="17"/>
      <c r="I547" s="17"/>
      <c r="K547" s="17"/>
      <c r="L547" s="17"/>
      <c r="N547" s="17"/>
      <c r="O547" s="17"/>
      <c r="Q547" s="17"/>
      <c r="R547" s="17"/>
    </row>
    <row r="548" spans="8:18" x14ac:dyDescent="0.2">
      <c r="H548" s="17"/>
      <c r="I548" s="17"/>
      <c r="K548" s="17"/>
      <c r="L548" s="17"/>
      <c r="N548" s="17"/>
      <c r="O548" s="17"/>
      <c r="Q548" s="17"/>
      <c r="R548" s="17"/>
    </row>
    <row r="549" spans="8:18" x14ac:dyDescent="0.2">
      <c r="H549" s="17"/>
      <c r="I549" s="17"/>
      <c r="K549" s="17"/>
      <c r="L549" s="17"/>
      <c r="N549" s="17"/>
      <c r="O549" s="17"/>
      <c r="Q549" s="17"/>
      <c r="R549" s="17"/>
    </row>
    <row r="550" spans="8:18" x14ac:dyDescent="0.2">
      <c r="H550" s="17"/>
      <c r="I550" s="17"/>
      <c r="K550" s="17"/>
      <c r="L550" s="17"/>
      <c r="N550" s="17"/>
      <c r="O550" s="17"/>
      <c r="Q550" s="17"/>
      <c r="R550" s="17"/>
    </row>
    <row r="551" spans="8:18" x14ac:dyDescent="0.2">
      <c r="H551" s="17"/>
      <c r="I551" s="17"/>
      <c r="K551" s="17"/>
      <c r="L551" s="17"/>
      <c r="N551" s="17"/>
      <c r="O551" s="17"/>
      <c r="Q551" s="17"/>
      <c r="R551" s="17"/>
    </row>
    <row r="552" spans="8:18" x14ac:dyDescent="0.2">
      <c r="H552" s="17"/>
      <c r="I552" s="17"/>
      <c r="K552" s="17"/>
      <c r="L552" s="17"/>
      <c r="N552" s="17"/>
      <c r="O552" s="17"/>
      <c r="Q552" s="17"/>
      <c r="R552" s="17"/>
    </row>
    <row r="553" spans="8:18" x14ac:dyDescent="0.2">
      <c r="H553" s="17"/>
      <c r="I553" s="17"/>
      <c r="K553" s="17"/>
      <c r="L553" s="17"/>
      <c r="N553" s="17"/>
      <c r="O553" s="17"/>
      <c r="Q553" s="17"/>
      <c r="R553" s="17"/>
    </row>
    <row r="554" spans="8:18" x14ac:dyDescent="0.2">
      <c r="H554" s="17"/>
      <c r="I554" s="17"/>
      <c r="K554" s="17"/>
      <c r="L554" s="17"/>
      <c r="N554" s="17"/>
      <c r="O554" s="17"/>
      <c r="Q554" s="17"/>
      <c r="R554" s="17"/>
    </row>
    <row r="555" spans="8:18" x14ac:dyDescent="0.2">
      <c r="H555" s="17"/>
      <c r="I555" s="17"/>
      <c r="K555" s="17"/>
      <c r="L555" s="17"/>
      <c r="N555" s="17"/>
      <c r="O555" s="17"/>
      <c r="Q555" s="17"/>
      <c r="R555" s="17"/>
    </row>
    <row r="556" spans="8:18" x14ac:dyDescent="0.2">
      <c r="H556" s="17"/>
      <c r="I556" s="17"/>
      <c r="K556" s="17"/>
      <c r="L556" s="17"/>
      <c r="N556" s="17"/>
      <c r="O556" s="17"/>
      <c r="Q556" s="17"/>
      <c r="R556" s="17"/>
    </row>
    <row r="557" spans="8:18" x14ac:dyDescent="0.2">
      <c r="H557" s="17"/>
      <c r="I557" s="17"/>
      <c r="K557" s="17"/>
      <c r="L557" s="17"/>
      <c r="N557" s="17"/>
      <c r="O557" s="17"/>
      <c r="Q557" s="17"/>
      <c r="R557" s="17"/>
    </row>
    <row r="558" spans="8:18" x14ac:dyDescent="0.2">
      <c r="H558" s="17"/>
      <c r="I558" s="17"/>
      <c r="K558" s="17"/>
      <c r="L558" s="17"/>
      <c r="N558" s="17"/>
      <c r="O558" s="17"/>
      <c r="Q558" s="17"/>
      <c r="R558" s="17"/>
    </row>
    <row r="559" spans="8:18" x14ac:dyDescent="0.2">
      <c r="H559" s="17"/>
      <c r="I559" s="17"/>
      <c r="K559" s="17"/>
      <c r="L559" s="17"/>
      <c r="N559" s="17"/>
      <c r="O559" s="17"/>
      <c r="Q559" s="17"/>
      <c r="R559" s="17"/>
    </row>
    <row r="560" spans="8:18" x14ac:dyDescent="0.2">
      <c r="H560" s="17"/>
      <c r="I560" s="17"/>
      <c r="K560" s="17"/>
      <c r="L560" s="17"/>
      <c r="N560" s="17"/>
      <c r="O560" s="17"/>
      <c r="Q560" s="17"/>
      <c r="R560" s="17"/>
    </row>
    <row r="561" spans="8:18" x14ac:dyDescent="0.2">
      <c r="H561" s="17"/>
      <c r="I561" s="17"/>
      <c r="K561" s="17"/>
      <c r="L561" s="17"/>
      <c r="N561" s="17"/>
      <c r="O561" s="17"/>
      <c r="Q561" s="17"/>
      <c r="R561" s="17"/>
    </row>
    <row r="562" spans="8:18" x14ac:dyDescent="0.2">
      <c r="H562" s="17"/>
      <c r="I562" s="17"/>
      <c r="K562" s="17"/>
      <c r="L562" s="17"/>
      <c r="N562" s="17"/>
      <c r="O562" s="17"/>
      <c r="Q562" s="17"/>
      <c r="R562" s="17"/>
    </row>
    <row r="563" spans="8:18" x14ac:dyDescent="0.2">
      <c r="H563" s="17"/>
      <c r="I563" s="17"/>
      <c r="K563" s="17"/>
      <c r="L563" s="17"/>
      <c r="N563" s="17"/>
      <c r="O563" s="17"/>
      <c r="Q563" s="17"/>
      <c r="R563" s="17"/>
    </row>
    <row r="564" spans="8:18" x14ac:dyDescent="0.2">
      <c r="H564" s="17"/>
      <c r="I564" s="17"/>
      <c r="K564" s="17"/>
      <c r="L564" s="17"/>
      <c r="N564" s="17"/>
      <c r="O564" s="17"/>
      <c r="Q564" s="17"/>
      <c r="R564" s="17"/>
    </row>
    <row r="565" spans="8:18" x14ac:dyDescent="0.2">
      <c r="H565" s="17"/>
      <c r="I565" s="17"/>
      <c r="K565" s="17"/>
      <c r="L565" s="17"/>
      <c r="N565" s="17"/>
      <c r="O565" s="17"/>
      <c r="Q565" s="17"/>
      <c r="R565" s="17"/>
    </row>
    <row r="566" spans="8:18" x14ac:dyDescent="0.2">
      <c r="H566" s="17"/>
      <c r="I566" s="17"/>
      <c r="K566" s="17"/>
      <c r="L566" s="17"/>
      <c r="N566" s="17"/>
      <c r="O566" s="17"/>
      <c r="Q566" s="17"/>
      <c r="R566" s="17"/>
    </row>
    <row r="567" spans="8:18" x14ac:dyDescent="0.2">
      <c r="H567" s="17"/>
      <c r="I567" s="17"/>
      <c r="K567" s="17"/>
      <c r="L567" s="17"/>
      <c r="N567" s="17"/>
      <c r="O567" s="17"/>
      <c r="Q567" s="17"/>
      <c r="R567" s="17"/>
    </row>
    <row r="568" spans="8:18" x14ac:dyDescent="0.2">
      <c r="H568" s="17"/>
      <c r="I568" s="17"/>
      <c r="K568" s="17"/>
      <c r="L568" s="17"/>
      <c r="N568" s="17"/>
      <c r="O568" s="17"/>
      <c r="Q568" s="17"/>
      <c r="R568" s="17"/>
    </row>
    <row r="569" spans="8:18" x14ac:dyDescent="0.2">
      <c r="H569" s="17"/>
      <c r="I569" s="17"/>
      <c r="K569" s="17"/>
      <c r="L569" s="17"/>
      <c r="N569" s="17"/>
      <c r="O569" s="17"/>
      <c r="Q569" s="17"/>
      <c r="R569" s="17"/>
    </row>
    <row r="570" spans="8:18" x14ac:dyDescent="0.2">
      <c r="H570" s="17"/>
      <c r="I570" s="17"/>
      <c r="K570" s="17"/>
      <c r="L570" s="17"/>
      <c r="N570" s="17"/>
      <c r="O570" s="17"/>
      <c r="Q570" s="17"/>
      <c r="R570" s="17"/>
    </row>
    <row r="571" spans="8:18" x14ac:dyDescent="0.2">
      <c r="H571" s="17"/>
      <c r="I571" s="17"/>
      <c r="K571" s="17"/>
      <c r="L571" s="17"/>
      <c r="N571" s="17"/>
      <c r="O571" s="17"/>
      <c r="Q571" s="17"/>
      <c r="R571" s="17"/>
    </row>
    <row r="572" spans="8:18" x14ac:dyDescent="0.2">
      <c r="H572" s="17"/>
      <c r="I572" s="17"/>
      <c r="K572" s="17"/>
      <c r="L572" s="17"/>
      <c r="N572" s="17"/>
      <c r="O572" s="17"/>
      <c r="Q572" s="17"/>
      <c r="R572" s="17"/>
    </row>
    <row r="573" spans="8:18" x14ac:dyDescent="0.2">
      <c r="H573" s="17"/>
      <c r="I573" s="17"/>
      <c r="K573" s="17"/>
      <c r="L573" s="17"/>
      <c r="N573" s="17"/>
      <c r="O573" s="17"/>
      <c r="Q573" s="17"/>
      <c r="R573" s="17"/>
    </row>
    <row r="574" spans="8:18" x14ac:dyDescent="0.2">
      <c r="H574" s="17"/>
      <c r="I574" s="17"/>
      <c r="K574" s="17"/>
      <c r="L574" s="17"/>
      <c r="N574" s="17"/>
      <c r="O574" s="17"/>
      <c r="Q574" s="17"/>
      <c r="R574" s="17"/>
    </row>
    <row r="575" spans="8:18" x14ac:dyDescent="0.2">
      <c r="H575" s="17"/>
      <c r="I575" s="17"/>
      <c r="K575" s="17"/>
      <c r="L575" s="17"/>
      <c r="N575" s="17"/>
      <c r="O575" s="17"/>
      <c r="Q575" s="17"/>
      <c r="R575" s="17"/>
    </row>
    <row r="576" spans="8:18" x14ac:dyDescent="0.2">
      <c r="H576" s="17"/>
      <c r="I576" s="17"/>
      <c r="K576" s="17"/>
      <c r="L576" s="17"/>
      <c r="N576" s="17"/>
      <c r="O576" s="17"/>
      <c r="Q576" s="17"/>
      <c r="R576" s="17"/>
    </row>
    <row r="577" spans="8:18" x14ac:dyDescent="0.2">
      <c r="H577" s="17"/>
      <c r="I577" s="17"/>
      <c r="K577" s="17"/>
      <c r="L577" s="17"/>
      <c r="N577" s="17"/>
      <c r="O577" s="17"/>
      <c r="Q577" s="17"/>
      <c r="R577" s="17"/>
    </row>
    <row r="578" spans="8:18" x14ac:dyDescent="0.2">
      <c r="H578" s="17"/>
      <c r="I578" s="17"/>
      <c r="K578" s="17"/>
      <c r="L578" s="17"/>
      <c r="N578" s="17"/>
      <c r="O578" s="17"/>
      <c r="Q578" s="17"/>
      <c r="R578" s="17"/>
    </row>
    <row r="579" spans="8:18" x14ac:dyDescent="0.2">
      <c r="H579" s="17"/>
      <c r="I579" s="17"/>
      <c r="K579" s="17"/>
      <c r="L579" s="17"/>
      <c r="N579" s="17"/>
      <c r="O579" s="17"/>
      <c r="Q579" s="17"/>
      <c r="R579" s="17"/>
    </row>
    <row r="580" spans="8:18" x14ac:dyDescent="0.2">
      <c r="H580" s="17"/>
      <c r="I580" s="17"/>
      <c r="K580" s="17"/>
      <c r="L580" s="17"/>
      <c r="N580" s="17"/>
      <c r="O580" s="17"/>
      <c r="Q580" s="17"/>
      <c r="R580" s="17"/>
    </row>
    <row r="581" spans="8:18" x14ac:dyDescent="0.2">
      <c r="H581" s="17"/>
      <c r="I581" s="17"/>
      <c r="K581" s="17"/>
      <c r="L581" s="17"/>
      <c r="N581" s="17"/>
      <c r="O581" s="17"/>
      <c r="Q581" s="17"/>
      <c r="R581" s="17"/>
    </row>
    <row r="582" spans="8:18" x14ac:dyDescent="0.2">
      <c r="H582" s="17"/>
      <c r="I582" s="17"/>
      <c r="K582" s="17"/>
      <c r="L582" s="17"/>
      <c r="N582" s="17"/>
      <c r="O582" s="17"/>
      <c r="Q582" s="17"/>
      <c r="R582" s="17"/>
    </row>
    <row r="583" spans="8:18" x14ac:dyDescent="0.2">
      <c r="H583" s="17"/>
      <c r="I583" s="17"/>
      <c r="K583" s="17"/>
      <c r="L583" s="17"/>
      <c r="N583" s="17"/>
      <c r="O583" s="17"/>
      <c r="Q583" s="17"/>
      <c r="R583" s="17"/>
    </row>
    <row r="584" spans="8:18" x14ac:dyDescent="0.2">
      <c r="H584" s="17"/>
      <c r="I584" s="17"/>
      <c r="K584" s="17"/>
      <c r="L584" s="17"/>
      <c r="N584" s="17"/>
      <c r="O584" s="17"/>
      <c r="Q584" s="17"/>
      <c r="R584" s="17"/>
    </row>
    <row r="585" spans="8:18" x14ac:dyDescent="0.2">
      <c r="H585" s="17"/>
      <c r="I585" s="17"/>
      <c r="K585" s="17"/>
      <c r="L585" s="17"/>
      <c r="N585" s="17"/>
      <c r="O585" s="17"/>
      <c r="Q585" s="17"/>
      <c r="R585" s="17"/>
    </row>
    <row r="586" spans="8:18" x14ac:dyDescent="0.2">
      <c r="H586" s="17"/>
      <c r="I586" s="17"/>
      <c r="K586" s="17"/>
      <c r="L586" s="17"/>
      <c r="N586" s="17"/>
      <c r="O586" s="17"/>
      <c r="Q586" s="17"/>
      <c r="R586" s="17"/>
    </row>
    <row r="587" spans="8:18" x14ac:dyDescent="0.2">
      <c r="H587" s="17"/>
      <c r="I587" s="17"/>
      <c r="K587" s="17"/>
      <c r="L587" s="17"/>
      <c r="N587" s="17"/>
      <c r="O587" s="17"/>
      <c r="Q587" s="17"/>
      <c r="R587" s="17"/>
    </row>
    <row r="588" spans="8:18" x14ac:dyDescent="0.2">
      <c r="H588" s="17"/>
      <c r="I588" s="17"/>
      <c r="K588" s="17"/>
      <c r="L588" s="17"/>
      <c r="N588" s="17"/>
      <c r="O588" s="17"/>
      <c r="Q588" s="17"/>
      <c r="R588" s="17"/>
    </row>
    <row r="589" spans="8:18" x14ac:dyDescent="0.2">
      <c r="H589" s="17"/>
      <c r="I589" s="17"/>
      <c r="K589" s="17"/>
      <c r="L589" s="17"/>
      <c r="N589" s="17"/>
      <c r="O589" s="17"/>
      <c r="Q589" s="17"/>
      <c r="R589" s="17"/>
    </row>
    <row r="590" spans="8:18" x14ac:dyDescent="0.2">
      <c r="H590" s="17"/>
      <c r="I590" s="17"/>
      <c r="K590" s="17"/>
      <c r="L590" s="17"/>
      <c r="N590" s="17"/>
      <c r="O590" s="17"/>
      <c r="Q590" s="17"/>
      <c r="R590" s="17"/>
    </row>
    <row r="591" spans="8:18" x14ac:dyDescent="0.2">
      <c r="H591" s="17"/>
      <c r="I591" s="17"/>
      <c r="K591" s="17"/>
      <c r="L591" s="17"/>
      <c r="N591" s="17"/>
      <c r="O591" s="17"/>
      <c r="Q591" s="17"/>
      <c r="R591" s="17"/>
    </row>
    <row r="592" spans="8:18" x14ac:dyDescent="0.2">
      <c r="H592" s="17"/>
      <c r="I592" s="17"/>
      <c r="K592" s="17"/>
      <c r="L592" s="17"/>
      <c r="N592" s="17"/>
      <c r="O592" s="17"/>
      <c r="Q592" s="17"/>
      <c r="R592" s="17"/>
    </row>
    <row r="593" spans="8:18" x14ac:dyDescent="0.2">
      <c r="H593" s="17"/>
      <c r="I593" s="17"/>
      <c r="K593" s="17"/>
      <c r="L593" s="17"/>
      <c r="N593" s="17"/>
      <c r="O593" s="17"/>
      <c r="Q593" s="17"/>
      <c r="R593" s="17"/>
    </row>
    <row r="594" spans="8:18" x14ac:dyDescent="0.2">
      <c r="H594" s="17"/>
      <c r="I594" s="17"/>
      <c r="K594" s="17"/>
      <c r="L594" s="17"/>
      <c r="N594" s="17"/>
      <c r="O594" s="17"/>
      <c r="Q594" s="17"/>
      <c r="R594" s="17"/>
    </row>
    <row r="595" spans="8:18" x14ac:dyDescent="0.2">
      <c r="H595" s="17"/>
      <c r="I595" s="17"/>
      <c r="K595" s="17"/>
      <c r="L595" s="17"/>
      <c r="N595" s="17"/>
      <c r="O595" s="17"/>
      <c r="Q595" s="17"/>
      <c r="R595" s="17"/>
    </row>
    <row r="596" spans="8:18" x14ac:dyDescent="0.2">
      <c r="H596" s="17"/>
      <c r="I596" s="17"/>
      <c r="K596" s="17"/>
      <c r="L596" s="17"/>
      <c r="N596" s="17"/>
      <c r="O596" s="17"/>
      <c r="Q596" s="17"/>
      <c r="R596" s="17"/>
    </row>
    <row r="597" spans="8:18" x14ac:dyDescent="0.2">
      <c r="H597" s="17"/>
      <c r="I597" s="17"/>
      <c r="K597" s="17"/>
      <c r="L597" s="17"/>
      <c r="N597" s="17"/>
      <c r="O597" s="17"/>
      <c r="Q597" s="17"/>
      <c r="R597" s="17"/>
    </row>
    <row r="598" spans="8:18" x14ac:dyDescent="0.2">
      <c r="H598" s="17"/>
      <c r="I598" s="17"/>
      <c r="K598" s="17"/>
      <c r="L598" s="17"/>
      <c r="N598" s="17"/>
      <c r="O598" s="17"/>
      <c r="Q598" s="17"/>
      <c r="R598" s="17"/>
    </row>
    <row r="599" spans="8:18" x14ac:dyDescent="0.2">
      <c r="H599" s="17"/>
      <c r="I599" s="17"/>
      <c r="K599" s="17"/>
      <c r="L599" s="17"/>
      <c r="N599" s="17"/>
      <c r="O599" s="17"/>
      <c r="Q599" s="17"/>
      <c r="R599" s="17"/>
    </row>
    <row r="600" spans="8:18" x14ac:dyDescent="0.2">
      <c r="H600" s="17"/>
      <c r="I600" s="17"/>
      <c r="K600" s="17"/>
      <c r="L600" s="17"/>
      <c r="N600" s="17"/>
      <c r="O600" s="17"/>
      <c r="Q600" s="17"/>
      <c r="R600" s="17"/>
    </row>
    <row r="601" spans="8:18" x14ac:dyDescent="0.2">
      <c r="H601" s="17"/>
      <c r="I601" s="17"/>
      <c r="K601" s="17"/>
      <c r="L601" s="17"/>
      <c r="N601" s="17"/>
      <c r="O601" s="17"/>
      <c r="Q601" s="17"/>
      <c r="R601" s="17"/>
    </row>
    <row r="602" spans="8:18" x14ac:dyDescent="0.2">
      <c r="H602" s="17"/>
      <c r="I602" s="17"/>
      <c r="K602" s="17"/>
      <c r="L602" s="17"/>
      <c r="N602" s="17"/>
      <c r="O602" s="17"/>
      <c r="Q602" s="17"/>
      <c r="R602" s="17"/>
    </row>
    <row r="603" spans="8:18" x14ac:dyDescent="0.2">
      <c r="H603" s="17"/>
      <c r="I603" s="17"/>
      <c r="K603" s="17"/>
      <c r="L603" s="17"/>
      <c r="N603" s="17"/>
      <c r="O603" s="17"/>
      <c r="Q603" s="17"/>
      <c r="R603" s="17"/>
    </row>
    <row r="604" spans="8:18" x14ac:dyDescent="0.2">
      <c r="H604" s="17"/>
      <c r="I604" s="17"/>
      <c r="K604" s="17"/>
      <c r="L604" s="17"/>
      <c r="N604" s="17"/>
      <c r="O604" s="17"/>
      <c r="Q604" s="17"/>
      <c r="R604" s="17"/>
    </row>
    <row r="605" spans="8:18" x14ac:dyDescent="0.2">
      <c r="H605" s="17"/>
      <c r="I605" s="17"/>
      <c r="K605" s="17"/>
      <c r="L605" s="17"/>
      <c r="N605" s="17"/>
      <c r="O605" s="17"/>
      <c r="Q605" s="17"/>
      <c r="R605" s="17"/>
    </row>
    <row r="606" spans="8:18" x14ac:dyDescent="0.2">
      <c r="H606" s="17"/>
      <c r="I606" s="17"/>
      <c r="K606" s="17"/>
      <c r="L606" s="17"/>
      <c r="N606" s="17"/>
      <c r="O606" s="17"/>
      <c r="Q606" s="17"/>
      <c r="R606" s="17"/>
    </row>
    <row r="607" spans="8:18" x14ac:dyDescent="0.2">
      <c r="H607" s="17"/>
      <c r="I607" s="17"/>
      <c r="K607" s="17"/>
      <c r="L607" s="17"/>
      <c r="N607" s="17"/>
      <c r="O607" s="17"/>
      <c r="Q607" s="17"/>
      <c r="R607" s="17"/>
    </row>
    <row r="608" spans="8:18" x14ac:dyDescent="0.2">
      <c r="H608" s="17"/>
      <c r="I608" s="17"/>
      <c r="K608" s="17"/>
      <c r="L608" s="17"/>
      <c r="N608" s="17"/>
      <c r="O608" s="17"/>
      <c r="Q608" s="17"/>
      <c r="R608" s="17"/>
    </row>
    <row r="609" spans="8:18" x14ac:dyDescent="0.2">
      <c r="H609" s="17"/>
      <c r="I609" s="17"/>
      <c r="K609" s="17"/>
      <c r="L609" s="17"/>
      <c r="N609" s="17"/>
      <c r="O609" s="17"/>
      <c r="Q609" s="17"/>
      <c r="R609" s="17"/>
    </row>
    <row r="610" spans="8:18" x14ac:dyDescent="0.2">
      <c r="H610" s="17"/>
      <c r="I610" s="17"/>
      <c r="K610" s="17"/>
      <c r="L610" s="17"/>
      <c r="N610" s="17"/>
      <c r="O610" s="17"/>
      <c r="Q610" s="17"/>
      <c r="R610" s="17"/>
    </row>
    <row r="611" spans="8:18" x14ac:dyDescent="0.2">
      <c r="H611" s="17"/>
      <c r="I611" s="17"/>
      <c r="K611" s="17"/>
      <c r="L611" s="17"/>
      <c r="N611" s="17"/>
      <c r="O611" s="17"/>
      <c r="Q611" s="17"/>
      <c r="R611" s="17"/>
    </row>
    <row r="612" spans="8:18" x14ac:dyDescent="0.2">
      <c r="H612" s="17"/>
      <c r="I612" s="17"/>
      <c r="K612" s="17"/>
      <c r="L612" s="17"/>
      <c r="N612" s="17"/>
      <c r="O612" s="17"/>
      <c r="Q612" s="17"/>
      <c r="R612" s="17"/>
    </row>
    <row r="613" spans="8:18" x14ac:dyDescent="0.2">
      <c r="H613" s="17"/>
      <c r="I613" s="17"/>
      <c r="K613" s="17"/>
      <c r="L613" s="17"/>
      <c r="N613" s="17"/>
      <c r="O613" s="17"/>
      <c r="Q613" s="17"/>
      <c r="R613" s="17"/>
    </row>
    <row r="614" spans="8:18" x14ac:dyDescent="0.2">
      <c r="H614" s="17"/>
      <c r="I614" s="17"/>
      <c r="K614" s="17"/>
      <c r="L614" s="17"/>
      <c r="N614" s="17"/>
      <c r="O614" s="17"/>
      <c r="Q614" s="17"/>
      <c r="R614" s="17"/>
    </row>
    <row r="615" spans="8:18" x14ac:dyDescent="0.2">
      <c r="H615" s="17"/>
      <c r="I615" s="17"/>
      <c r="K615" s="17"/>
      <c r="L615" s="17"/>
      <c r="N615" s="17"/>
      <c r="O615" s="17"/>
      <c r="Q615" s="17"/>
      <c r="R615" s="17"/>
    </row>
    <row r="616" spans="8:18" x14ac:dyDescent="0.2">
      <c r="H616" s="17"/>
      <c r="I616" s="17"/>
      <c r="K616" s="17"/>
      <c r="L616" s="17"/>
      <c r="N616" s="17"/>
      <c r="O616" s="17"/>
      <c r="Q616" s="17"/>
      <c r="R616" s="17"/>
    </row>
    <row r="617" spans="8:18" x14ac:dyDescent="0.2">
      <c r="H617" s="17"/>
      <c r="I617" s="17"/>
      <c r="K617" s="17"/>
      <c r="L617" s="17"/>
      <c r="N617" s="17"/>
      <c r="O617" s="17"/>
      <c r="Q617" s="17"/>
      <c r="R617" s="17"/>
    </row>
    <row r="618" spans="8:18" x14ac:dyDescent="0.2">
      <c r="H618" s="17"/>
      <c r="I618" s="17"/>
      <c r="K618" s="17"/>
      <c r="L618" s="17"/>
      <c r="N618" s="17"/>
      <c r="O618" s="17"/>
      <c r="Q618" s="17"/>
      <c r="R618" s="17"/>
    </row>
    <row r="619" spans="8:18" x14ac:dyDescent="0.2">
      <c r="H619" s="17"/>
      <c r="I619" s="17"/>
      <c r="K619" s="17"/>
      <c r="L619" s="17"/>
      <c r="N619" s="17"/>
      <c r="O619" s="17"/>
      <c r="Q619" s="17"/>
      <c r="R619" s="17"/>
    </row>
    <row r="620" spans="8:18" x14ac:dyDescent="0.2">
      <c r="H620" s="17"/>
      <c r="I620" s="17"/>
      <c r="K620" s="17"/>
      <c r="L620" s="17"/>
      <c r="N620" s="17"/>
      <c r="O620" s="17"/>
      <c r="Q620" s="17"/>
      <c r="R620" s="17"/>
    </row>
    <row r="621" spans="8:18" x14ac:dyDescent="0.2">
      <c r="H621" s="17"/>
      <c r="I621" s="17"/>
      <c r="K621" s="17"/>
      <c r="L621" s="17"/>
      <c r="N621" s="17"/>
      <c r="O621" s="17"/>
      <c r="Q621" s="17"/>
      <c r="R621" s="17"/>
    </row>
    <row r="622" spans="8:18" x14ac:dyDescent="0.2">
      <c r="H622" s="17"/>
      <c r="I622" s="17"/>
      <c r="K622" s="17"/>
      <c r="L622" s="17"/>
      <c r="N622" s="17"/>
      <c r="O622" s="17"/>
      <c r="Q622" s="17"/>
      <c r="R622" s="17"/>
    </row>
    <row r="623" spans="8:18" x14ac:dyDescent="0.2">
      <c r="H623" s="17"/>
      <c r="I623" s="17"/>
      <c r="K623" s="17"/>
      <c r="L623" s="17"/>
      <c r="N623" s="17"/>
      <c r="O623" s="17"/>
      <c r="Q623" s="17"/>
      <c r="R623" s="17"/>
    </row>
    <row r="624" spans="8:18" x14ac:dyDescent="0.2">
      <c r="H624" s="17"/>
      <c r="I624" s="17"/>
      <c r="K624" s="17"/>
      <c r="L624" s="17"/>
      <c r="N624" s="17"/>
      <c r="O624" s="17"/>
      <c r="Q624" s="17"/>
      <c r="R624" s="17"/>
    </row>
    <row r="625" spans="8:18" x14ac:dyDescent="0.2">
      <c r="H625" s="17"/>
      <c r="I625" s="17"/>
      <c r="K625" s="17"/>
      <c r="L625" s="17"/>
      <c r="N625" s="17"/>
      <c r="O625" s="17"/>
      <c r="Q625" s="17"/>
      <c r="R625" s="17"/>
    </row>
    <row r="626" spans="8:18" x14ac:dyDescent="0.2">
      <c r="H626" s="17"/>
      <c r="I626" s="17"/>
      <c r="K626" s="17"/>
      <c r="L626" s="17"/>
      <c r="N626" s="17"/>
      <c r="O626" s="17"/>
      <c r="Q626" s="17"/>
      <c r="R626" s="17"/>
    </row>
    <row r="627" spans="8:18" x14ac:dyDescent="0.2">
      <c r="H627" s="17"/>
      <c r="I627" s="17"/>
      <c r="K627" s="17"/>
      <c r="L627" s="17"/>
      <c r="N627" s="17"/>
      <c r="O627" s="17"/>
      <c r="Q627" s="17"/>
      <c r="R627" s="17"/>
    </row>
    <row r="628" spans="8:18" x14ac:dyDescent="0.2">
      <c r="H628" s="17"/>
      <c r="I628" s="17"/>
      <c r="K628" s="17"/>
      <c r="L628" s="17"/>
      <c r="N628" s="17"/>
      <c r="O628" s="17"/>
      <c r="Q628" s="17"/>
      <c r="R628" s="17"/>
    </row>
    <row r="629" spans="8:18" x14ac:dyDescent="0.2">
      <c r="H629" s="17"/>
      <c r="I629" s="17"/>
      <c r="K629" s="17"/>
      <c r="L629" s="17"/>
      <c r="N629" s="17"/>
      <c r="O629" s="17"/>
      <c r="Q629" s="17"/>
      <c r="R629" s="17"/>
    </row>
    <row r="630" spans="8:18" x14ac:dyDescent="0.2">
      <c r="H630" s="17"/>
      <c r="I630" s="17"/>
      <c r="K630" s="17"/>
      <c r="L630" s="17"/>
      <c r="N630" s="17"/>
      <c r="O630" s="17"/>
      <c r="Q630" s="17"/>
      <c r="R630" s="17"/>
    </row>
    <row r="631" spans="8:18" x14ac:dyDescent="0.2">
      <c r="H631" s="17"/>
      <c r="I631" s="17"/>
      <c r="K631" s="17"/>
      <c r="L631" s="17"/>
      <c r="N631" s="17"/>
      <c r="O631" s="17"/>
      <c r="Q631" s="17"/>
      <c r="R631" s="17"/>
    </row>
    <row r="632" spans="8:18" x14ac:dyDescent="0.2">
      <c r="H632" s="17"/>
      <c r="I632" s="17"/>
      <c r="K632" s="17"/>
      <c r="L632" s="17"/>
      <c r="N632" s="17"/>
      <c r="O632" s="17"/>
      <c r="Q632" s="17"/>
      <c r="R632" s="17"/>
    </row>
    <row r="633" spans="8:18" x14ac:dyDescent="0.2">
      <c r="H633" s="17"/>
      <c r="I633" s="17"/>
      <c r="K633" s="17"/>
      <c r="L633" s="17"/>
      <c r="N633" s="17"/>
      <c r="O633" s="17"/>
      <c r="Q633" s="17"/>
      <c r="R633" s="17"/>
    </row>
    <row r="634" spans="8:18" x14ac:dyDescent="0.2">
      <c r="H634" s="17"/>
      <c r="I634" s="17"/>
      <c r="K634" s="17"/>
      <c r="L634" s="17"/>
      <c r="N634" s="17"/>
      <c r="O634" s="17"/>
      <c r="Q634" s="17"/>
      <c r="R634" s="17"/>
    </row>
    <row r="635" spans="8:18" x14ac:dyDescent="0.2">
      <c r="H635" s="17"/>
      <c r="I635" s="17"/>
      <c r="K635" s="17"/>
      <c r="L635" s="17"/>
      <c r="N635" s="17"/>
      <c r="O635" s="17"/>
      <c r="Q635" s="17"/>
      <c r="R635" s="17"/>
    </row>
    <row r="636" spans="8:18" x14ac:dyDescent="0.2">
      <c r="H636" s="17"/>
      <c r="I636" s="17"/>
      <c r="K636" s="17"/>
      <c r="L636" s="17"/>
      <c r="N636" s="17"/>
      <c r="O636" s="17"/>
      <c r="Q636" s="17"/>
      <c r="R636" s="17"/>
    </row>
    <row r="637" spans="8:18" x14ac:dyDescent="0.2">
      <c r="H637" s="17"/>
      <c r="I637" s="17"/>
      <c r="K637" s="17"/>
      <c r="L637" s="17"/>
      <c r="N637" s="17"/>
      <c r="O637" s="17"/>
      <c r="Q637" s="17"/>
      <c r="R637" s="17"/>
    </row>
    <row r="638" spans="8:18" x14ac:dyDescent="0.2">
      <c r="H638" s="17"/>
      <c r="I638" s="17"/>
      <c r="K638" s="17"/>
      <c r="L638" s="17"/>
      <c r="N638" s="17"/>
      <c r="O638" s="17"/>
      <c r="Q638" s="17"/>
      <c r="R638" s="17"/>
    </row>
    <row r="639" spans="8:18" x14ac:dyDescent="0.2">
      <c r="H639" s="17"/>
      <c r="I639" s="17"/>
      <c r="K639" s="17"/>
      <c r="L639" s="17"/>
      <c r="N639" s="17"/>
      <c r="O639" s="17"/>
      <c r="Q639" s="17"/>
      <c r="R639" s="17"/>
    </row>
    <row r="640" spans="8:18" x14ac:dyDescent="0.2">
      <c r="H640" s="17"/>
      <c r="I640" s="17"/>
      <c r="K640" s="17"/>
      <c r="L640" s="17"/>
      <c r="N640" s="17"/>
      <c r="O640" s="17"/>
      <c r="Q640" s="17"/>
      <c r="R640" s="17"/>
    </row>
    <row r="641" spans="8:18" x14ac:dyDescent="0.2">
      <c r="H641" s="17"/>
      <c r="I641" s="17"/>
      <c r="K641" s="17"/>
      <c r="L641" s="17"/>
      <c r="N641" s="17"/>
      <c r="O641" s="17"/>
      <c r="Q641" s="17"/>
      <c r="R641" s="17"/>
    </row>
    <row r="642" spans="8:18" x14ac:dyDescent="0.2">
      <c r="H642" s="17"/>
      <c r="I642" s="17"/>
      <c r="K642" s="17"/>
      <c r="L642" s="17"/>
      <c r="N642" s="17"/>
      <c r="O642" s="17"/>
      <c r="Q642" s="17"/>
      <c r="R642" s="17"/>
    </row>
    <row r="643" spans="8:18" x14ac:dyDescent="0.2">
      <c r="H643" s="17"/>
      <c r="I643" s="17"/>
      <c r="K643" s="17"/>
      <c r="L643" s="17"/>
      <c r="N643" s="17"/>
      <c r="O643" s="17"/>
      <c r="Q643" s="17"/>
      <c r="R643" s="17"/>
    </row>
    <row r="644" spans="8:18" x14ac:dyDescent="0.2">
      <c r="H644" s="17"/>
      <c r="I644" s="17"/>
      <c r="K644" s="17"/>
      <c r="L644" s="17"/>
      <c r="N644" s="17"/>
      <c r="O644" s="17"/>
      <c r="Q644" s="17"/>
      <c r="R644" s="17"/>
    </row>
    <row r="645" spans="8:18" x14ac:dyDescent="0.2">
      <c r="H645" s="17"/>
      <c r="I645" s="17"/>
      <c r="K645" s="17"/>
      <c r="L645" s="17"/>
      <c r="N645" s="17"/>
      <c r="O645" s="17"/>
      <c r="Q645" s="17"/>
      <c r="R645" s="17"/>
    </row>
    <row r="646" spans="8:18" x14ac:dyDescent="0.2">
      <c r="H646" s="17"/>
      <c r="I646" s="17"/>
      <c r="K646" s="17"/>
      <c r="L646" s="17"/>
      <c r="N646" s="17"/>
      <c r="O646" s="17"/>
      <c r="Q646" s="17"/>
      <c r="R646" s="17"/>
    </row>
    <row r="647" spans="8:18" x14ac:dyDescent="0.2">
      <c r="H647" s="17"/>
      <c r="I647" s="17"/>
      <c r="K647" s="17"/>
      <c r="L647" s="17"/>
      <c r="N647" s="17"/>
      <c r="O647" s="17"/>
      <c r="Q647" s="17"/>
      <c r="R647" s="17"/>
    </row>
    <row r="648" spans="8:18" x14ac:dyDescent="0.2">
      <c r="H648" s="17"/>
      <c r="I648" s="17"/>
      <c r="K648" s="17"/>
      <c r="L648" s="17"/>
      <c r="N648" s="17"/>
      <c r="O648" s="17"/>
      <c r="Q648" s="17"/>
      <c r="R648" s="17"/>
    </row>
    <row r="649" spans="8:18" x14ac:dyDescent="0.2">
      <c r="H649" s="17"/>
      <c r="I649" s="17"/>
      <c r="K649" s="17"/>
      <c r="L649" s="17"/>
      <c r="N649" s="17"/>
      <c r="O649" s="17"/>
      <c r="Q649" s="17"/>
      <c r="R649" s="17"/>
    </row>
    <row r="650" spans="8:18" x14ac:dyDescent="0.2">
      <c r="H650" s="17"/>
      <c r="I650" s="17"/>
      <c r="K650" s="17"/>
      <c r="L650" s="17"/>
      <c r="N650" s="17"/>
      <c r="O650" s="17"/>
      <c r="Q650" s="17"/>
      <c r="R650" s="17"/>
    </row>
    <row r="651" spans="8:18" x14ac:dyDescent="0.2">
      <c r="H651" s="17"/>
      <c r="I651" s="17"/>
      <c r="K651" s="17"/>
      <c r="L651" s="17"/>
      <c r="N651" s="17"/>
      <c r="O651" s="17"/>
      <c r="Q651" s="17"/>
      <c r="R651" s="17"/>
    </row>
    <row r="652" spans="8:18" x14ac:dyDescent="0.2">
      <c r="H652" s="17"/>
      <c r="I652" s="17"/>
      <c r="K652" s="17"/>
      <c r="L652" s="17"/>
      <c r="N652" s="17"/>
      <c r="O652" s="17"/>
      <c r="Q652" s="17"/>
      <c r="R652" s="17"/>
    </row>
    <row r="653" spans="8:18" x14ac:dyDescent="0.2">
      <c r="H653" s="17"/>
      <c r="I653" s="17"/>
      <c r="K653" s="17"/>
      <c r="L653" s="17"/>
      <c r="N653" s="17"/>
      <c r="O653" s="17"/>
      <c r="Q653" s="17"/>
      <c r="R653" s="17"/>
    </row>
    <row r="654" spans="8:18" x14ac:dyDescent="0.2">
      <c r="H654" s="17"/>
      <c r="I654" s="17"/>
      <c r="K654" s="17"/>
      <c r="L654" s="17"/>
      <c r="N654" s="17"/>
      <c r="O654" s="17"/>
      <c r="Q654" s="17"/>
      <c r="R654" s="17"/>
    </row>
    <row r="655" spans="8:18" x14ac:dyDescent="0.2">
      <c r="H655" s="17"/>
      <c r="I655" s="17"/>
      <c r="K655" s="17"/>
      <c r="L655" s="17"/>
      <c r="N655" s="17"/>
      <c r="O655" s="17"/>
      <c r="Q655" s="17"/>
      <c r="R655" s="17"/>
    </row>
    <row r="656" spans="8:18" x14ac:dyDescent="0.2">
      <c r="H656" s="17"/>
      <c r="I656" s="17"/>
      <c r="K656" s="17"/>
      <c r="L656" s="17"/>
      <c r="N656" s="17"/>
      <c r="O656" s="17"/>
      <c r="Q656" s="17"/>
      <c r="R656" s="17"/>
    </row>
    <row r="657" spans="8:18" x14ac:dyDescent="0.2">
      <c r="H657" s="17"/>
      <c r="I657" s="17"/>
      <c r="K657" s="17"/>
      <c r="L657" s="17"/>
      <c r="N657" s="17"/>
      <c r="O657" s="17"/>
      <c r="Q657" s="17"/>
      <c r="R657" s="17"/>
    </row>
    <row r="658" spans="8:18" x14ac:dyDescent="0.2">
      <c r="H658" s="17"/>
      <c r="I658" s="17"/>
      <c r="K658" s="17"/>
      <c r="L658" s="17"/>
      <c r="N658" s="17"/>
      <c r="O658" s="17"/>
      <c r="Q658" s="17"/>
      <c r="R658" s="17"/>
    </row>
    <row r="659" spans="8:18" x14ac:dyDescent="0.2">
      <c r="H659" s="17"/>
      <c r="I659" s="17"/>
      <c r="K659" s="17"/>
      <c r="L659" s="17"/>
      <c r="N659" s="17"/>
      <c r="O659" s="17"/>
      <c r="Q659" s="17"/>
      <c r="R659" s="17"/>
    </row>
    <row r="660" spans="8:18" x14ac:dyDescent="0.2">
      <c r="H660" s="17"/>
      <c r="I660" s="17"/>
      <c r="K660" s="17"/>
      <c r="L660" s="17"/>
      <c r="N660" s="17"/>
      <c r="O660" s="17"/>
      <c r="Q660" s="17"/>
      <c r="R660" s="17"/>
    </row>
    <row r="661" spans="8:18" x14ac:dyDescent="0.2">
      <c r="H661" s="17"/>
      <c r="I661" s="17"/>
      <c r="K661" s="17"/>
      <c r="L661" s="17"/>
      <c r="N661" s="17"/>
      <c r="O661" s="17"/>
      <c r="Q661" s="17"/>
      <c r="R661" s="17"/>
    </row>
    <row r="662" spans="8:18" x14ac:dyDescent="0.2">
      <c r="H662" s="17"/>
      <c r="I662" s="17"/>
      <c r="K662" s="17"/>
      <c r="L662" s="17"/>
      <c r="N662" s="17"/>
      <c r="O662" s="17"/>
      <c r="Q662" s="17"/>
      <c r="R662" s="17"/>
    </row>
    <row r="663" spans="8:18" x14ac:dyDescent="0.2">
      <c r="H663" s="17"/>
      <c r="I663" s="17"/>
      <c r="K663" s="17"/>
      <c r="L663" s="17"/>
      <c r="N663" s="17"/>
      <c r="O663" s="17"/>
      <c r="Q663" s="17"/>
      <c r="R663" s="17"/>
    </row>
    <row r="664" spans="8:18" x14ac:dyDescent="0.2">
      <c r="H664" s="17"/>
      <c r="I664" s="17"/>
      <c r="K664" s="17"/>
      <c r="L664" s="17"/>
      <c r="N664" s="17"/>
      <c r="O664" s="17"/>
      <c r="Q664" s="17"/>
      <c r="R664" s="17"/>
    </row>
    <row r="665" spans="8:18" x14ac:dyDescent="0.2">
      <c r="H665" s="17"/>
      <c r="I665" s="17"/>
      <c r="K665" s="17"/>
      <c r="L665" s="17"/>
      <c r="N665" s="17"/>
      <c r="O665" s="17"/>
      <c r="Q665" s="17"/>
      <c r="R665" s="17"/>
    </row>
    <row r="666" spans="8:18" x14ac:dyDescent="0.2">
      <c r="H666" s="17"/>
      <c r="I666" s="17"/>
      <c r="K666" s="17"/>
      <c r="L666" s="17"/>
      <c r="N666" s="17"/>
      <c r="O666" s="17"/>
      <c r="Q666" s="17"/>
      <c r="R666" s="17"/>
    </row>
    <row r="667" spans="8:18" x14ac:dyDescent="0.2">
      <c r="H667" s="17"/>
      <c r="I667" s="17"/>
      <c r="K667" s="17"/>
      <c r="L667" s="17"/>
      <c r="N667" s="17"/>
      <c r="O667" s="17"/>
      <c r="Q667" s="17"/>
      <c r="R667" s="17"/>
    </row>
    <row r="668" spans="8:18" x14ac:dyDescent="0.2">
      <c r="H668" s="17"/>
      <c r="I668" s="17"/>
      <c r="K668" s="17"/>
      <c r="L668" s="17"/>
      <c r="N668" s="17"/>
      <c r="O668" s="17"/>
      <c r="Q668" s="17"/>
      <c r="R668" s="17"/>
    </row>
    <row r="669" spans="8:18" x14ac:dyDescent="0.2">
      <c r="H669" s="17"/>
      <c r="I669" s="17"/>
      <c r="K669" s="17"/>
      <c r="L669" s="17"/>
      <c r="N669" s="17"/>
      <c r="O669" s="17"/>
      <c r="Q669" s="17"/>
      <c r="R669" s="17"/>
    </row>
    <row r="670" spans="8:18" x14ac:dyDescent="0.2">
      <c r="H670" s="17"/>
      <c r="I670" s="17"/>
      <c r="K670" s="17"/>
      <c r="L670" s="17"/>
      <c r="N670" s="17"/>
      <c r="O670" s="17"/>
      <c r="Q670" s="17"/>
      <c r="R670" s="17"/>
    </row>
    <row r="671" spans="8:18" x14ac:dyDescent="0.2">
      <c r="H671" s="17"/>
      <c r="I671" s="17"/>
      <c r="K671" s="17"/>
      <c r="L671" s="17"/>
      <c r="N671" s="17"/>
      <c r="O671" s="17"/>
      <c r="Q671" s="17"/>
      <c r="R671" s="17"/>
    </row>
    <row r="672" spans="8:18" x14ac:dyDescent="0.2">
      <c r="H672" s="17"/>
      <c r="I672" s="17"/>
      <c r="K672" s="17"/>
      <c r="L672" s="17"/>
      <c r="N672" s="17"/>
      <c r="O672" s="17"/>
      <c r="Q672" s="17"/>
      <c r="R672" s="17"/>
    </row>
    <row r="673" spans="8:18" x14ac:dyDescent="0.2">
      <c r="H673" s="17"/>
      <c r="I673" s="17"/>
      <c r="K673" s="17"/>
      <c r="L673" s="17"/>
      <c r="N673" s="17"/>
      <c r="O673" s="17"/>
      <c r="Q673" s="17"/>
      <c r="R673" s="17"/>
    </row>
    <row r="674" spans="8:18" x14ac:dyDescent="0.2">
      <c r="H674" s="17"/>
      <c r="I674" s="17"/>
      <c r="K674" s="17"/>
      <c r="L674" s="17"/>
      <c r="N674" s="17"/>
      <c r="O674" s="17"/>
      <c r="Q674" s="17"/>
      <c r="R674" s="17"/>
    </row>
    <row r="675" spans="8:18" x14ac:dyDescent="0.2">
      <c r="H675" s="17"/>
      <c r="I675" s="17"/>
      <c r="K675" s="17"/>
      <c r="L675" s="17"/>
      <c r="N675" s="17"/>
      <c r="O675" s="17"/>
      <c r="Q675" s="17"/>
      <c r="R675" s="17"/>
    </row>
    <row r="676" spans="8:18" x14ac:dyDescent="0.2">
      <c r="H676" s="17"/>
      <c r="I676" s="17"/>
      <c r="K676" s="17"/>
      <c r="L676" s="17"/>
      <c r="N676" s="17"/>
      <c r="O676" s="17"/>
      <c r="Q676" s="17"/>
      <c r="R676" s="17"/>
    </row>
    <row r="677" spans="8:18" x14ac:dyDescent="0.2">
      <c r="H677" s="17"/>
      <c r="I677" s="17"/>
      <c r="K677" s="17"/>
      <c r="L677" s="17"/>
      <c r="N677" s="17"/>
      <c r="O677" s="17"/>
      <c r="Q677" s="17"/>
      <c r="R677" s="17"/>
    </row>
    <row r="678" spans="8:18" x14ac:dyDescent="0.2">
      <c r="H678" s="17"/>
      <c r="I678" s="17"/>
      <c r="K678" s="17"/>
      <c r="L678" s="17"/>
      <c r="N678" s="17"/>
      <c r="O678" s="17"/>
      <c r="Q678" s="17"/>
      <c r="R678" s="17"/>
    </row>
    <row r="679" spans="8:18" x14ac:dyDescent="0.2">
      <c r="H679" s="17"/>
      <c r="I679" s="17"/>
      <c r="K679" s="17"/>
      <c r="L679" s="17"/>
      <c r="N679" s="17"/>
      <c r="O679" s="17"/>
      <c r="Q679" s="17"/>
      <c r="R679" s="17"/>
    </row>
    <row r="680" spans="8:18" x14ac:dyDescent="0.2">
      <c r="H680" s="17"/>
      <c r="I680" s="17"/>
      <c r="K680" s="17"/>
      <c r="L680" s="17"/>
      <c r="N680" s="17"/>
      <c r="O680" s="17"/>
      <c r="Q680" s="17"/>
      <c r="R680" s="17"/>
    </row>
    <row r="681" spans="8:18" x14ac:dyDescent="0.2">
      <c r="H681" s="17"/>
      <c r="I681" s="17"/>
      <c r="K681" s="17"/>
      <c r="L681" s="17"/>
      <c r="N681" s="17"/>
      <c r="O681" s="17"/>
      <c r="Q681" s="17"/>
      <c r="R681" s="17"/>
    </row>
    <row r="682" spans="8:18" x14ac:dyDescent="0.2">
      <c r="H682" s="17"/>
      <c r="I682" s="17"/>
      <c r="K682" s="17"/>
      <c r="L682" s="17"/>
      <c r="N682" s="17"/>
      <c r="O682" s="17"/>
      <c r="Q682" s="17"/>
      <c r="R682" s="17"/>
    </row>
    <row r="683" spans="8:18" x14ac:dyDescent="0.2">
      <c r="H683" s="17"/>
      <c r="I683" s="17"/>
      <c r="K683" s="17"/>
      <c r="L683" s="17"/>
      <c r="N683" s="17"/>
      <c r="O683" s="17"/>
      <c r="Q683" s="17"/>
      <c r="R683" s="17"/>
    </row>
    <row r="684" spans="8:18" x14ac:dyDescent="0.2">
      <c r="H684" s="17"/>
      <c r="I684" s="17"/>
      <c r="K684" s="17"/>
      <c r="L684" s="17"/>
      <c r="N684" s="17"/>
      <c r="O684" s="17"/>
      <c r="Q684" s="17"/>
      <c r="R684" s="17"/>
    </row>
    <row r="685" spans="8:18" x14ac:dyDescent="0.2">
      <c r="H685" s="17"/>
      <c r="I685" s="17"/>
      <c r="K685" s="17"/>
      <c r="L685" s="17"/>
      <c r="N685" s="17"/>
      <c r="O685" s="17"/>
      <c r="Q685" s="17"/>
      <c r="R685" s="17"/>
    </row>
    <row r="686" spans="8:18" x14ac:dyDescent="0.2">
      <c r="H686" s="17"/>
      <c r="I686" s="17"/>
      <c r="K686" s="17"/>
      <c r="L686" s="17"/>
      <c r="N686" s="17"/>
      <c r="O686" s="17"/>
      <c r="Q686" s="17"/>
      <c r="R686" s="17"/>
    </row>
    <row r="687" spans="8:18" x14ac:dyDescent="0.2">
      <c r="H687" s="17"/>
      <c r="I687" s="17"/>
      <c r="K687" s="17"/>
      <c r="L687" s="17"/>
      <c r="N687" s="17"/>
      <c r="O687" s="17"/>
      <c r="Q687" s="17"/>
      <c r="R687" s="17"/>
    </row>
    <row r="688" spans="8:18" x14ac:dyDescent="0.2">
      <c r="H688" s="17"/>
      <c r="I688" s="17"/>
      <c r="K688" s="17"/>
      <c r="L688" s="17"/>
      <c r="N688" s="17"/>
      <c r="O688" s="17"/>
      <c r="Q688" s="17"/>
      <c r="R688" s="17"/>
    </row>
    <row r="689" spans="8:18" x14ac:dyDescent="0.2">
      <c r="H689" s="17"/>
      <c r="I689" s="17"/>
      <c r="K689" s="17"/>
      <c r="L689" s="17"/>
      <c r="N689" s="17"/>
      <c r="O689" s="17"/>
      <c r="Q689" s="17"/>
      <c r="R689" s="17"/>
    </row>
    <row r="690" spans="8:18" x14ac:dyDescent="0.2">
      <c r="H690" s="17"/>
      <c r="I690" s="17"/>
      <c r="K690" s="17"/>
      <c r="L690" s="17"/>
      <c r="N690" s="17"/>
      <c r="O690" s="17"/>
      <c r="Q690" s="17"/>
      <c r="R690" s="17"/>
    </row>
    <row r="691" spans="8:18" x14ac:dyDescent="0.2">
      <c r="H691" s="17"/>
      <c r="I691" s="17"/>
      <c r="K691" s="17"/>
      <c r="L691" s="17"/>
      <c r="N691" s="17"/>
      <c r="O691" s="17"/>
      <c r="Q691" s="17"/>
      <c r="R691" s="17"/>
    </row>
    <row r="692" spans="8:18" x14ac:dyDescent="0.2">
      <c r="H692" s="17"/>
      <c r="I692" s="17"/>
      <c r="K692" s="17"/>
      <c r="L692" s="17"/>
      <c r="N692" s="17"/>
      <c r="O692" s="17"/>
      <c r="Q692" s="17"/>
      <c r="R692" s="17"/>
    </row>
    <row r="693" spans="8:18" x14ac:dyDescent="0.2">
      <c r="H693" s="17"/>
      <c r="I693" s="17"/>
      <c r="K693" s="17"/>
      <c r="L693" s="17"/>
      <c r="N693" s="17"/>
      <c r="O693" s="17"/>
      <c r="Q693" s="17"/>
      <c r="R693" s="17"/>
    </row>
    <row r="694" spans="8:18" x14ac:dyDescent="0.2">
      <c r="H694" s="17"/>
      <c r="I694" s="17"/>
      <c r="K694" s="17"/>
      <c r="L694" s="17"/>
      <c r="N694" s="17"/>
      <c r="O694" s="17"/>
      <c r="Q694" s="17"/>
      <c r="R694" s="17"/>
    </row>
    <row r="695" spans="8:18" x14ac:dyDescent="0.2">
      <c r="H695" s="17"/>
      <c r="I695" s="17"/>
      <c r="K695" s="17"/>
      <c r="L695" s="17"/>
      <c r="N695" s="17"/>
      <c r="O695" s="17"/>
      <c r="Q695" s="17"/>
      <c r="R695" s="17"/>
    </row>
    <row r="696" spans="8:18" x14ac:dyDescent="0.2">
      <c r="H696" s="17"/>
      <c r="I696" s="17"/>
      <c r="K696" s="17"/>
      <c r="L696" s="17"/>
      <c r="N696" s="17"/>
      <c r="O696" s="17"/>
      <c r="Q696" s="17"/>
      <c r="R696" s="17"/>
    </row>
    <row r="697" spans="8:18" x14ac:dyDescent="0.2">
      <c r="H697" s="17"/>
      <c r="I697" s="17"/>
      <c r="K697" s="17"/>
      <c r="L697" s="17"/>
      <c r="N697" s="17"/>
      <c r="O697" s="17"/>
      <c r="Q697" s="17"/>
      <c r="R697" s="17"/>
    </row>
    <row r="698" spans="8:18" x14ac:dyDescent="0.2">
      <c r="H698" s="17"/>
      <c r="I698" s="17"/>
      <c r="K698" s="17"/>
      <c r="L698" s="17"/>
      <c r="N698" s="17"/>
      <c r="O698" s="17"/>
      <c r="Q698" s="17"/>
      <c r="R698" s="17"/>
    </row>
    <row r="699" spans="8:18" x14ac:dyDescent="0.2">
      <c r="H699" s="17"/>
      <c r="I699" s="17"/>
      <c r="K699" s="17"/>
      <c r="L699" s="17"/>
      <c r="N699" s="17"/>
      <c r="O699" s="17"/>
      <c r="Q699" s="17"/>
      <c r="R699" s="17"/>
    </row>
    <row r="700" spans="8:18" x14ac:dyDescent="0.2">
      <c r="H700" s="17"/>
      <c r="I700" s="17"/>
      <c r="K700" s="17"/>
      <c r="L700" s="17"/>
      <c r="N700" s="17"/>
      <c r="O700" s="17"/>
      <c r="Q700" s="17"/>
      <c r="R700" s="17"/>
    </row>
    <row r="701" spans="8:18" x14ac:dyDescent="0.2">
      <c r="H701" s="17"/>
      <c r="I701" s="17"/>
      <c r="K701" s="17"/>
      <c r="L701" s="17"/>
      <c r="N701" s="17"/>
      <c r="O701" s="17"/>
      <c r="Q701" s="17"/>
      <c r="R701" s="17"/>
    </row>
    <row r="702" spans="8:18" x14ac:dyDescent="0.2">
      <c r="H702" s="17"/>
      <c r="I702" s="17"/>
      <c r="K702" s="17"/>
      <c r="L702" s="17"/>
      <c r="N702" s="17"/>
      <c r="O702" s="17"/>
      <c r="Q702" s="17"/>
      <c r="R702" s="17"/>
    </row>
    <row r="703" spans="8:18" x14ac:dyDescent="0.2">
      <c r="H703" s="17"/>
      <c r="I703" s="17"/>
      <c r="K703" s="17"/>
      <c r="L703" s="17"/>
      <c r="N703" s="17"/>
      <c r="O703" s="17"/>
      <c r="Q703" s="17"/>
      <c r="R703" s="17"/>
    </row>
    <row r="704" spans="8:18" x14ac:dyDescent="0.2">
      <c r="H704" s="17"/>
      <c r="I704" s="17"/>
      <c r="K704" s="17"/>
      <c r="L704" s="17"/>
      <c r="N704" s="17"/>
      <c r="O704" s="17"/>
      <c r="Q704" s="17"/>
      <c r="R704" s="17"/>
    </row>
    <row r="705" spans="8:18" x14ac:dyDescent="0.2">
      <c r="H705" s="17"/>
      <c r="I705" s="17"/>
      <c r="K705" s="17"/>
      <c r="L705" s="17"/>
      <c r="N705" s="17"/>
      <c r="O705" s="17"/>
      <c r="Q705" s="17"/>
      <c r="R705" s="17"/>
    </row>
    <row r="706" spans="8:18" x14ac:dyDescent="0.2">
      <c r="H706" s="17"/>
      <c r="I706" s="17"/>
      <c r="K706" s="17"/>
      <c r="L706" s="17"/>
      <c r="N706" s="17"/>
      <c r="O706" s="17"/>
      <c r="Q706" s="17"/>
      <c r="R706" s="17"/>
    </row>
    <row r="707" spans="8:18" x14ac:dyDescent="0.2">
      <c r="H707" s="17"/>
      <c r="I707" s="17"/>
      <c r="K707" s="17"/>
      <c r="L707" s="17"/>
      <c r="N707" s="17"/>
      <c r="O707" s="17"/>
      <c r="Q707" s="17"/>
      <c r="R707" s="17"/>
    </row>
    <row r="708" spans="8:18" x14ac:dyDescent="0.2">
      <c r="H708" s="17"/>
      <c r="I708" s="17"/>
      <c r="K708" s="17"/>
      <c r="L708" s="17"/>
      <c r="N708" s="17"/>
      <c r="O708" s="17"/>
      <c r="Q708" s="17"/>
      <c r="R708" s="17"/>
    </row>
    <row r="709" spans="8:18" x14ac:dyDescent="0.2">
      <c r="H709" s="17"/>
      <c r="I709" s="17"/>
      <c r="K709" s="17"/>
      <c r="L709" s="17"/>
      <c r="N709" s="17"/>
      <c r="O709" s="17"/>
      <c r="Q709" s="17"/>
      <c r="R709" s="17"/>
    </row>
    <row r="710" spans="8:18" x14ac:dyDescent="0.2">
      <c r="H710" s="17"/>
      <c r="I710" s="17"/>
      <c r="K710" s="17"/>
      <c r="L710" s="17"/>
      <c r="N710" s="17"/>
      <c r="O710" s="17"/>
      <c r="Q710" s="17"/>
      <c r="R710" s="17"/>
    </row>
    <row r="711" spans="8:18" x14ac:dyDescent="0.2">
      <c r="H711" s="17"/>
      <c r="I711" s="17"/>
      <c r="K711" s="17"/>
      <c r="L711" s="17"/>
      <c r="N711" s="17"/>
      <c r="O711" s="17"/>
      <c r="Q711" s="17"/>
      <c r="R711" s="17"/>
    </row>
    <row r="712" spans="8:18" x14ac:dyDescent="0.2">
      <c r="H712" s="17"/>
      <c r="I712" s="17"/>
      <c r="K712" s="17"/>
      <c r="L712" s="17"/>
      <c r="N712" s="17"/>
      <c r="O712" s="17"/>
      <c r="Q712" s="17"/>
      <c r="R712" s="17"/>
    </row>
    <row r="713" spans="8:18" x14ac:dyDescent="0.2">
      <c r="H713" s="17"/>
      <c r="I713" s="17"/>
      <c r="K713" s="17"/>
      <c r="L713" s="17"/>
      <c r="N713" s="17"/>
      <c r="O713" s="17"/>
      <c r="Q713" s="17"/>
      <c r="R713" s="17"/>
    </row>
    <row r="714" spans="8:18" x14ac:dyDescent="0.2">
      <c r="H714" s="17"/>
      <c r="I714" s="17"/>
      <c r="K714" s="17"/>
      <c r="L714" s="17"/>
      <c r="N714" s="17"/>
      <c r="O714" s="17"/>
      <c r="Q714" s="17"/>
      <c r="R714" s="17"/>
    </row>
    <row r="715" spans="8:18" x14ac:dyDescent="0.2">
      <c r="H715" s="17"/>
      <c r="I715" s="17"/>
      <c r="K715" s="17"/>
      <c r="L715" s="17"/>
      <c r="N715" s="17"/>
      <c r="O715" s="17"/>
      <c r="Q715" s="17"/>
      <c r="R715" s="17"/>
    </row>
    <row r="716" spans="8:18" x14ac:dyDescent="0.2">
      <c r="H716" s="17"/>
      <c r="I716" s="17"/>
      <c r="K716" s="17"/>
      <c r="L716" s="17"/>
      <c r="N716" s="17"/>
      <c r="O716" s="17"/>
      <c r="Q716" s="17"/>
      <c r="R716" s="17"/>
    </row>
    <row r="717" spans="8:18" x14ac:dyDescent="0.2">
      <c r="H717" s="17"/>
      <c r="I717" s="17"/>
      <c r="K717" s="17"/>
      <c r="L717" s="17"/>
      <c r="N717" s="17"/>
      <c r="O717" s="17"/>
      <c r="Q717" s="17"/>
      <c r="R717" s="17"/>
    </row>
    <row r="718" spans="8:18" x14ac:dyDescent="0.2">
      <c r="H718" s="17"/>
      <c r="I718" s="17"/>
      <c r="K718" s="17"/>
      <c r="L718" s="17"/>
      <c r="N718" s="17"/>
      <c r="O718" s="17"/>
      <c r="Q718" s="17"/>
      <c r="R718" s="17"/>
    </row>
    <row r="719" spans="8:18" x14ac:dyDescent="0.2">
      <c r="H719" s="17"/>
      <c r="I719" s="17"/>
      <c r="K719" s="17"/>
      <c r="L719" s="17"/>
      <c r="N719" s="17"/>
      <c r="O719" s="17"/>
      <c r="Q719" s="17"/>
      <c r="R719" s="17"/>
    </row>
    <row r="720" spans="8:18" x14ac:dyDescent="0.2">
      <c r="H720" s="17"/>
      <c r="I720" s="17"/>
      <c r="K720" s="17"/>
      <c r="L720" s="17"/>
      <c r="N720" s="17"/>
      <c r="O720" s="17"/>
      <c r="Q720" s="17"/>
      <c r="R720" s="17"/>
    </row>
    <row r="721" spans="8:18" x14ac:dyDescent="0.2">
      <c r="H721" s="17"/>
      <c r="I721" s="17"/>
      <c r="K721" s="17"/>
      <c r="L721" s="17"/>
      <c r="N721" s="17"/>
      <c r="O721" s="17"/>
      <c r="Q721" s="17"/>
      <c r="R721" s="17"/>
    </row>
    <row r="722" spans="8:18" x14ac:dyDescent="0.2">
      <c r="H722" s="17"/>
      <c r="I722" s="17"/>
      <c r="K722" s="17"/>
      <c r="L722" s="17"/>
      <c r="N722" s="17"/>
      <c r="O722" s="17"/>
      <c r="Q722" s="17"/>
      <c r="R722" s="17"/>
    </row>
    <row r="723" spans="8:18" x14ac:dyDescent="0.2">
      <c r="H723" s="17"/>
      <c r="I723" s="17"/>
      <c r="K723" s="17"/>
      <c r="L723" s="17"/>
      <c r="N723" s="17"/>
      <c r="O723" s="17"/>
      <c r="Q723" s="17"/>
      <c r="R723" s="17"/>
    </row>
    <row r="724" spans="8:18" x14ac:dyDescent="0.2">
      <c r="H724" s="17"/>
      <c r="I724" s="17"/>
      <c r="K724" s="17"/>
      <c r="L724" s="17"/>
      <c r="N724" s="17"/>
      <c r="O724" s="17"/>
      <c r="Q724" s="17"/>
      <c r="R724" s="17"/>
    </row>
    <row r="725" spans="8:18" x14ac:dyDescent="0.2">
      <c r="H725" s="17"/>
      <c r="I725" s="17"/>
      <c r="K725" s="17"/>
      <c r="L725" s="17"/>
      <c r="N725" s="17"/>
      <c r="O725" s="17"/>
      <c r="Q725" s="17"/>
      <c r="R725" s="17"/>
    </row>
    <row r="726" spans="8:18" x14ac:dyDescent="0.2">
      <c r="H726" s="17"/>
      <c r="I726" s="17"/>
      <c r="K726" s="17"/>
      <c r="L726" s="17"/>
      <c r="N726" s="17"/>
      <c r="O726" s="17"/>
      <c r="Q726" s="17"/>
      <c r="R726" s="17"/>
    </row>
    <row r="727" spans="8:18" x14ac:dyDescent="0.2">
      <c r="H727" s="17"/>
      <c r="I727" s="17"/>
      <c r="K727" s="17"/>
      <c r="L727" s="17"/>
      <c r="N727" s="17"/>
      <c r="O727" s="17"/>
      <c r="Q727" s="17"/>
      <c r="R727" s="17"/>
    </row>
    <row r="728" spans="8:18" x14ac:dyDescent="0.2">
      <c r="H728" s="17"/>
      <c r="I728" s="17"/>
      <c r="K728" s="17"/>
      <c r="L728" s="17"/>
      <c r="N728" s="17"/>
      <c r="O728" s="17"/>
      <c r="Q728" s="17"/>
      <c r="R728" s="17"/>
    </row>
    <row r="729" spans="8:18" x14ac:dyDescent="0.2">
      <c r="H729" s="17"/>
      <c r="I729" s="17"/>
      <c r="K729" s="17"/>
      <c r="L729" s="17"/>
      <c r="N729" s="17"/>
      <c r="O729" s="17"/>
      <c r="Q729" s="17"/>
      <c r="R729" s="17"/>
    </row>
    <row r="730" spans="8:18" x14ac:dyDescent="0.2">
      <c r="H730" s="17"/>
      <c r="I730" s="17"/>
      <c r="K730" s="17"/>
      <c r="L730" s="17"/>
      <c r="N730" s="17"/>
      <c r="O730" s="17"/>
      <c r="Q730" s="17"/>
      <c r="R730" s="17"/>
    </row>
    <row r="731" spans="8:18" x14ac:dyDescent="0.2">
      <c r="H731" s="17"/>
      <c r="I731" s="17"/>
      <c r="K731" s="17"/>
      <c r="L731" s="17"/>
      <c r="N731" s="17"/>
      <c r="O731" s="17"/>
      <c r="Q731" s="17"/>
      <c r="R731" s="17"/>
    </row>
    <row r="732" spans="8:18" x14ac:dyDescent="0.2">
      <c r="H732" s="17"/>
      <c r="I732" s="17"/>
      <c r="K732" s="17"/>
      <c r="L732" s="17"/>
      <c r="N732" s="17"/>
      <c r="O732" s="17"/>
      <c r="Q732" s="17"/>
      <c r="R732" s="17"/>
    </row>
    <row r="733" spans="8:18" x14ac:dyDescent="0.2">
      <c r="H733" s="17"/>
      <c r="I733" s="17"/>
      <c r="K733" s="17"/>
      <c r="L733" s="17"/>
      <c r="N733" s="17"/>
      <c r="O733" s="17"/>
      <c r="Q733" s="17"/>
      <c r="R733" s="17"/>
    </row>
    <row r="734" spans="8:18" x14ac:dyDescent="0.2">
      <c r="H734" s="17"/>
      <c r="I734" s="17"/>
      <c r="K734" s="17"/>
      <c r="L734" s="17"/>
      <c r="N734" s="17"/>
      <c r="O734" s="17"/>
      <c r="Q734" s="17"/>
      <c r="R734" s="17"/>
    </row>
    <row r="735" spans="8:18" x14ac:dyDescent="0.2">
      <c r="H735" s="17"/>
      <c r="I735" s="17"/>
      <c r="K735" s="17"/>
      <c r="L735" s="17"/>
      <c r="N735" s="17"/>
      <c r="O735" s="17"/>
      <c r="Q735" s="17"/>
      <c r="R735" s="17"/>
    </row>
    <row r="736" spans="8:18" x14ac:dyDescent="0.2">
      <c r="H736" s="17"/>
      <c r="I736" s="17"/>
      <c r="K736" s="17"/>
      <c r="L736" s="17"/>
      <c r="N736" s="17"/>
      <c r="O736" s="17"/>
      <c r="Q736" s="17"/>
      <c r="R736" s="17"/>
    </row>
    <row r="737" spans="8:18" x14ac:dyDescent="0.2">
      <c r="H737" s="17"/>
      <c r="I737" s="17"/>
      <c r="K737" s="17"/>
      <c r="L737" s="17"/>
      <c r="N737" s="17"/>
      <c r="O737" s="17"/>
      <c r="Q737" s="17"/>
      <c r="R737" s="17"/>
    </row>
    <row r="738" spans="8:18" x14ac:dyDescent="0.2">
      <c r="H738" s="17"/>
      <c r="I738" s="17"/>
      <c r="K738" s="17"/>
      <c r="L738" s="17"/>
      <c r="N738" s="17"/>
      <c r="O738" s="17"/>
      <c r="Q738" s="17"/>
      <c r="R738" s="17"/>
    </row>
    <row r="739" spans="8:18" x14ac:dyDescent="0.2">
      <c r="H739" s="17"/>
      <c r="I739" s="17"/>
      <c r="K739" s="17"/>
      <c r="L739" s="17"/>
      <c r="N739" s="17"/>
      <c r="O739" s="17"/>
      <c r="Q739" s="17"/>
      <c r="R739" s="17"/>
    </row>
    <row r="740" spans="8:18" x14ac:dyDescent="0.2">
      <c r="H740" s="17"/>
      <c r="I740" s="17"/>
      <c r="K740" s="17"/>
      <c r="L740" s="17"/>
      <c r="N740" s="17"/>
      <c r="O740" s="17"/>
      <c r="Q740" s="17"/>
      <c r="R740" s="17"/>
    </row>
    <row r="741" spans="8:18" x14ac:dyDescent="0.2">
      <c r="H741" s="17"/>
      <c r="I741" s="17"/>
      <c r="K741" s="17"/>
      <c r="L741" s="17"/>
      <c r="N741" s="17"/>
      <c r="O741" s="17"/>
      <c r="Q741" s="17"/>
      <c r="R741" s="17"/>
    </row>
    <row r="742" spans="8:18" x14ac:dyDescent="0.2">
      <c r="H742" s="17"/>
      <c r="I742" s="17"/>
      <c r="K742" s="17"/>
      <c r="L742" s="17"/>
      <c r="N742" s="17"/>
      <c r="O742" s="17"/>
      <c r="Q742" s="17"/>
      <c r="R742" s="17"/>
    </row>
    <row r="743" spans="8:18" x14ac:dyDescent="0.2">
      <c r="H743" s="17"/>
      <c r="I743" s="17"/>
      <c r="K743" s="17"/>
      <c r="L743" s="17"/>
      <c r="N743" s="17"/>
      <c r="O743" s="17"/>
      <c r="Q743" s="17"/>
      <c r="R743" s="17"/>
    </row>
    <row r="744" spans="8:18" x14ac:dyDescent="0.2">
      <c r="H744" s="17"/>
      <c r="I744" s="17"/>
      <c r="K744" s="17"/>
      <c r="L744" s="17"/>
      <c r="N744" s="17"/>
      <c r="O744" s="17"/>
      <c r="Q744" s="17"/>
      <c r="R744" s="17"/>
    </row>
    <row r="745" spans="8:18" x14ac:dyDescent="0.2">
      <c r="H745" s="17"/>
      <c r="I745" s="17"/>
      <c r="K745" s="17"/>
      <c r="L745" s="17"/>
      <c r="N745" s="17"/>
      <c r="O745" s="17"/>
      <c r="Q745" s="17"/>
      <c r="R745" s="17"/>
    </row>
    <row r="746" spans="8:18" x14ac:dyDescent="0.2">
      <c r="H746" s="17"/>
      <c r="I746" s="17"/>
      <c r="K746" s="17"/>
      <c r="L746" s="17"/>
      <c r="N746" s="17"/>
      <c r="O746" s="17"/>
      <c r="Q746" s="17"/>
      <c r="R746" s="17"/>
    </row>
    <row r="747" spans="8:18" x14ac:dyDescent="0.2">
      <c r="H747" s="17"/>
      <c r="I747" s="17"/>
      <c r="K747" s="17"/>
      <c r="L747" s="17"/>
      <c r="N747" s="17"/>
      <c r="O747" s="17"/>
      <c r="Q747" s="17"/>
      <c r="R747" s="17"/>
    </row>
    <row r="748" spans="8:18" x14ac:dyDescent="0.2">
      <c r="H748" s="17"/>
      <c r="I748" s="17"/>
      <c r="K748" s="17"/>
      <c r="L748" s="17"/>
      <c r="N748" s="17"/>
      <c r="O748" s="17"/>
      <c r="Q748" s="17"/>
      <c r="R748" s="17"/>
    </row>
    <row r="749" spans="8:18" x14ac:dyDescent="0.2">
      <c r="H749" s="17"/>
      <c r="I749" s="17"/>
      <c r="K749" s="17"/>
      <c r="L749" s="17"/>
      <c r="N749" s="17"/>
      <c r="O749" s="17"/>
      <c r="Q749" s="17"/>
      <c r="R749" s="17"/>
    </row>
    <row r="750" spans="8:18" x14ac:dyDescent="0.2">
      <c r="H750" s="17"/>
      <c r="I750" s="17"/>
      <c r="K750" s="17"/>
      <c r="L750" s="17"/>
      <c r="N750" s="17"/>
      <c r="O750" s="17"/>
      <c r="Q750" s="17"/>
      <c r="R750" s="17"/>
    </row>
    <row r="751" spans="8:18" x14ac:dyDescent="0.2">
      <c r="H751" s="17"/>
      <c r="I751" s="17"/>
      <c r="K751" s="17"/>
      <c r="L751" s="17"/>
      <c r="N751" s="17"/>
      <c r="O751" s="17"/>
      <c r="Q751" s="17"/>
      <c r="R751" s="17"/>
    </row>
    <row r="752" spans="8:18" x14ac:dyDescent="0.2">
      <c r="H752" s="17"/>
      <c r="I752" s="17"/>
      <c r="K752" s="17"/>
      <c r="L752" s="17"/>
      <c r="N752" s="17"/>
      <c r="O752" s="17"/>
      <c r="Q752" s="17"/>
      <c r="R752" s="17"/>
    </row>
    <row r="753" spans="8:18" x14ac:dyDescent="0.2">
      <c r="H753" s="17"/>
      <c r="I753" s="17"/>
      <c r="K753" s="17"/>
      <c r="L753" s="17"/>
      <c r="N753" s="17"/>
      <c r="O753" s="17"/>
      <c r="Q753" s="17"/>
      <c r="R753" s="17"/>
    </row>
    <row r="754" spans="8:18" x14ac:dyDescent="0.2">
      <c r="H754" s="17"/>
      <c r="I754" s="17"/>
      <c r="K754" s="17"/>
      <c r="L754" s="17"/>
      <c r="N754" s="17"/>
      <c r="O754" s="17"/>
      <c r="Q754" s="17"/>
      <c r="R754" s="17"/>
    </row>
    <row r="755" spans="8:18" x14ac:dyDescent="0.2">
      <c r="H755" s="17"/>
      <c r="I755" s="17"/>
      <c r="K755" s="17"/>
      <c r="L755" s="17"/>
      <c r="N755" s="17"/>
      <c r="O755" s="17"/>
      <c r="Q755" s="17"/>
      <c r="R755" s="17"/>
    </row>
    <row r="756" spans="8:18" x14ac:dyDescent="0.2">
      <c r="H756" s="17"/>
      <c r="I756" s="17"/>
      <c r="K756" s="17"/>
      <c r="L756" s="17"/>
      <c r="N756" s="17"/>
      <c r="O756" s="17"/>
      <c r="Q756" s="17"/>
      <c r="R756" s="17"/>
    </row>
    <row r="757" spans="8:18" x14ac:dyDescent="0.2">
      <c r="H757" s="17"/>
      <c r="I757" s="17"/>
      <c r="K757" s="17"/>
      <c r="L757" s="17"/>
      <c r="N757" s="17"/>
      <c r="O757" s="17"/>
      <c r="Q757" s="17"/>
      <c r="R757" s="17"/>
    </row>
    <row r="758" spans="8:18" x14ac:dyDescent="0.2">
      <c r="H758" s="17"/>
      <c r="I758" s="17"/>
      <c r="K758" s="17"/>
      <c r="L758" s="17"/>
      <c r="N758" s="17"/>
      <c r="O758" s="17"/>
      <c r="Q758" s="17"/>
      <c r="R758" s="17"/>
    </row>
    <row r="759" spans="8:18" x14ac:dyDescent="0.2">
      <c r="H759" s="17"/>
      <c r="I759" s="17"/>
      <c r="K759" s="17"/>
      <c r="L759" s="17"/>
      <c r="N759" s="17"/>
      <c r="O759" s="17"/>
      <c r="Q759" s="17"/>
      <c r="R759" s="17"/>
    </row>
    <row r="760" spans="8:18" x14ac:dyDescent="0.2">
      <c r="H760" s="17"/>
      <c r="I760" s="17"/>
      <c r="K760" s="17"/>
      <c r="L760" s="17"/>
      <c r="N760" s="17"/>
      <c r="O760" s="17"/>
      <c r="Q760" s="17"/>
      <c r="R760" s="17"/>
    </row>
    <row r="761" spans="8:18" x14ac:dyDescent="0.2">
      <c r="H761" s="17"/>
      <c r="I761" s="17"/>
      <c r="K761" s="17"/>
      <c r="L761" s="17"/>
      <c r="N761" s="17"/>
      <c r="O761" s="17"/>
      <c r="Q761" s="17"/>
      <c r="R761" s="17"/>
    </row>
    <row r="762" spans="8:18" x14ac:dyDescent="0.2">
      <c r="H762" s="17"/>
      <c r="I762" s="17"/>
      <c r="K762" s="17"/>
      <c r="L762" s="17"/>
      <c r="N762" s="17"/>
      <c r="O762" s="17"/>
      <c r="Q762" s="17"/>
      <c r="R762" s="17"/>
    </row>
    <row r="763" spans="8:18" x14ac:dyDescent="0.2">
      <c r="H763" s="17"/>
      <c r="I763" s="17"/>
      <c r="K763" s="17"/>
      <c r="L763" s="17"/>
      <c r="N763" s="17"/>
      <c r="O763" s="17"/>
      <c r="Q763" s="17"/>
      <c r="R763" s="17"/>
    </row>
    <row r="764" spans="8:18" x14ac:dyDescent="0.2">
      <c r="H764" s="17"/>
      <c r="I764" s="17"/>
      <c r="K764" s="17"/>
      <c r="L764" s="17"/>
      <c r="N764" s="17"/>
      <c r="O764" s="17"/>
      <c r="Q764" s="17"/>
      <c r="R764" s="17"/>
    </row>
    <row r="765" spans="8:18" x14ac:dyDescent="0.2">
      <c r="H765" s="17"/>
      <c r="I765" s="17"/>
      <c r="K765" s="17"/>
      <c r="L765" s="17"/>
      <c r="N765" s="17"/>
      <c r="O765" s="17"/>
      <c r="Q765" s="17"/>
      <c r="R765" s="17"/>
    </row>
    <row r="766" spans="8:18" x14ac:dyDescent="0.2">
      <c r="H766" s="17"/>
      <c r="I766" s="17"/>
      <c r="K766" s="17"/>
      <c r="L766" s="17"/>
      <c r="N766" s="17"/>
      <c r="O766" s="17"/>
      <c r="Q766" s="17"/>
      <c r="R766" s="17"/>
    </row>
    <row r="767" spans="8:18" x14ac:dyDescent="0.2">
      <c r="H767" s="17"/>
      <c r="I767" s="17"/>
      <c r="K767" s="17"/>
      <c r="L767" s="17"/>
      <c r="N767" s="17"/>
      <c r="O767" s="17"/>
      <c r="Q767" s="17"/>
      <c r="R767" s="17"/>
    </row>
    <row r="768" spans="8:18" x14ac:dyDescent="0.2">
      <c r="H768" s="17"/>
      <c r="I768" s="17"/>
      <c r="K768" s="17"/>
      <c r="L768" s="17"/>
      <c r="N768" s="17"/>
      <c r="O768" s="17"/>
      <c r="Q768" s="17"/>
      <c r="R768" s="17"/>
    </row>
    <row r="769" spans="8:18" x14ac:dyDescent="0.2">
      <c r="H769" s="17"/>
      <c r="I769" s="17"/>
      <c r="K769" s="17"/>
      <c r="L769" s="17"/>
      <c r="N769" s="17"/>
      <c r="O769" s="17"/>
      <c r="Q769" s="17"/>
      <c r="R769" s="17"/>
    </row>
    <row r="770" spans="8:18" x14ac:dyDescent="0.2">
      <c r="H770" s="17"/>
      <c r="I770" s="17"/>
      <c r="K770" s="17"/>
      <c r="L770" s="17"/>
      <c r="N770" s="17"/>
      <c r="O770" s="17"/>
      <c r="Q770" s="17"/>
      <c r="R770" s="17"/>
    </row>
    <row r="771" spans="8:18" x14ac:dyDescent="0.2">
      <c r="H771" s="17"/>
      <c r="I771" s="17"/>
      <c r="K771" s="17"/>
      <c r="L771" s="17"/>
      <c r="N771" s="17"/>
      <c r="O771" s="17"/>
      <c r="Q771" s="17"/>
      <c r="R771" s="17"/>
    </row>
    <row r="772" spans="8:18" x14ac:dyDescent="0.2">
      <c r="H772" s="17"/>
      <c r="I772" s="17"/>
      <c r="K772" s="17"/>
      <c r="L772" s="17"/>
      <c r="N772" s="17"/>
      <c r="O772" s="17"/>
      <c r="Q772" s="17"/>
      <c r="R772" s="17"/>
    </row>
    <row r="773" spans="8:18" x14ac:dyDescent="0.2">
      <c r="H773" s="17"/>
      <c r="I773" s="17"/>
      <c r="K773" s="17"/>
      <c r="L773" s="17"/>
      <c r="N773" s="17"/>
      <c r="O773" s="17"/>
      <c r="Q773" s="17"/>
      <c r="R773" s="17"/>
    </row>
    <row r="774" spans="8:18" x14ac:dyDescent="0.2">
      <c r="H774" s="17"/>
      <c r="I774" s="17"/>
      <c r="K774" s="17"/>
      <c r="L774" s="17"/>
      <c r="N774" s="17"/>
      <c r="O774" s="17"/>
      <c r="Q774" s="17"/>
      <c r="R774" s="17"/>
    </row>
    <row r="775" spans="8:18" x14ac:dyDescent="0.2">
      <c r="H775" s="17"/>
      <c r="I775" s="17"/>
      <c r="K775" s="17"/>
      <c r="L775" s="17"/>
      <c r="N775" s="17"/>
      <c r="O775" s="17"/>
      <c r="Q775" s="17"/>
      <c r="R775" s="17"/>
    </row>
    <row r="776" spans="8:18" x14ac:dyDescent="0.2">
      <c r="H776" s="17"/>
      <c r="I776" s="17"/>
      <c r="K776" s="17"/>
      <c r="L776" s="17"/>
      <c r="N776" s="17"/>
      <c r="O776" s="17"/>
      <c r="Q776" s="17"/>
      <c r="R776" s="17"/>
    </row>
    <row r="777" spans="8:18" x14ac:dyDescent="0.2">
      <c r="H777" s="17"/>
      <c r="I777" s="17"/>
      <c r="K777" s="17"/>
      <c r="L777" s="17"/>
      <c r="N777" s="17"/>
      <c r="O777" s="17"/>
      <c r="Q777" s="17"/>
      <c r="R777" s="17"/>
    </row>
    <row r="778" spans="8:18" x14ac:dyDescent="0.2">
      <c r="H778" s="17"/>
      <c r="I778" s="17"/>
      <c r="K778" s="17"/>
      <c r="L778" s="17"/>
      <c r="N778" s="17"/>
      <c r="O778" s="17"/>
      <c r="Q778" s="17"/>
      <c r="R778" s="17"/>
    </row>
    <row r="779" spans="8:18" x14ac:dyDescent="0.2">
      <c r="H779" s="17"/>
      <c r="I779" s="17"/>
      <c r="K779" s="17"/>
      <c r="L779" s="17"/>
      <c r="N779" s="17"/>
      <c r="O779" s="17"/>
      <c r="Q779" s="17"/>
      <c r="R779" s="17"/>
    </row>
    <row r="780" spans="8:18" x14ac:dyDescent="0.2">
      <c r="H780" s="17"/>
      <c r="I780" s="17"/>
      <c r="K780" s="17"/>
      <c r="L780" s="17"/>
      <c r="N780" s="17"/>
      <c r="O780" s="17"/>
      <c r="Q780" s="17"/>
      <c r="R780" s="17"/>
    </row>
    <row r="781" spans="8:18" x14ac:dyDescent="0.2">
      <c r="H781" s="17"/>
      <c r="I781" s="17"/>
      <c r="K781" s="17"/>
      <c r="L781" s="17"/>
      <c r="N781" s="17"/>
      <c r="O781" s="17"/>
      <c r="Q781" s="17"/>
      <c r="R781" s="17"/>
    </row>
    <row r="782" spans="8:18" x14ac:dyDescent="0.2">
      <c r="H782" s="17"/>
      <c r="I782" s="17"/>
      <c r="K782" s="17"/>
      <c r="L782" s="17"/>
      <c r="N782" s="17"/>
      <c r="O782" s="17"/>
      <c r="Q782" s="17"/>
      <c r="R782" s="17"/>
    </row>
    <row r="783" spans="8:18" x14ac:dyDescent="0.2">
      <c r="H783" s="17"/>
      <c r="I783" s="17"/>
      <c r="K783" s="17"/>
      <c r="L783" s="17"/>
      <c r="N783" s="17"/>
      <c r="O783" s="17"/>
      <c r="Q783" s="17"/>
      <c r="R783" s="17"/>
    </row>
    <row r="784" spans="8:18" x14ac:dyDescent="0.2">
      <c r="H784" s="17"/>
      <c r="I784" s="17"/>
      <c r="K784" s="17"/>
      <c r="L784" s="17"/>
      <c r="N784" s="17"/>
      <c r="O784" s="17"/>
      <c r="Q784" s="17"/>
      <c r="R784" s="17"/>
    </row>
    <row r="785" spans="8:18" x14ac:dyDescent="0.2">
      <c r="H785" s="17"/>
      <c r="I785" s="17"/>
      <c r="K785" s="17"/>
      <c r="L785" s="17"/>
      <c r="N785" s="17"/>
      <c r="O785" s="17"/>
      <c r="Q785" s="17"/>
      <c r="R785" s="17"/>
    </row>
    <row r="786" spans="8:18" x14ac:dyDescent="0.2">
      <c r="H786" s="17"/>
      <c r="I786" s="17"/>
      <c r="K786" s="17"/>
      <c r="L786" s="17"/>
      <c r="N786" s="17"/>
      <c r="O786" s="17"/>
      <c r="Q786" s="17"/>
      <c r="R786" s="17"/>
    </row>
    <row r="787" spans="8:18" x14ac:dyDescent="0.2">
      <c r="H787" s="17"/>
      <c r="I787" s="17"/>
      <c r="K787" s="17"/>
      <c r="L787" s="17"/>
      <c r="N787" s="17"/>
      <c r="O787" s="17"/>
      <c r="Q787" s="17"/>
      <c r="R787" s="17"/>
    </row>
    <row r="788" spans="8:18" x14ac:dyDescent="0.2">
      <c r="H788" s="17"/>
      <c r="I788" s="17"/>
      <c r="K788" s="17"/>
      <c r="L788" s="17"/>
      <c r="N788" s="17"/>
      <c r="O788" s="17"/>
      <c r="Q788" s="17"/>
      <c r="R788" s="17"/>
    </row>
    <row r="789" spans="8:18" x14ac:dyDescent="0.2">
      <c r="H789" s="17"/>
      <c r="I789" s="17"/>
      <c r="K789" s="17"/>
      <c r="L789" s="17"/>
      <c r="N789" s="17"/>
      <c r="O789" s="17"/>
      <c r="Q789" s="17"/>
      <c r="R789" s="17"/>
    </row>
    <row r="790" spans="8:18" x14ac:dyDescent="0.2">
      <c r="H790" s="17"/>
      <c r="I790" s="17"/>
      <c r="K790" s="17"/>
      <c r="L790" s="17"/>
      <c r="N790" s="17"/>
      <c r="O790" s="17"/>
      <c r="Q790" s="17"/>
      <c r="R790" s="17"/>
    </row>
    <row r="791" spans="8:18" x14ac:dyDescent="0.2">
      <c r="H791" s="17"/>
      <c r="I791" s="17"/>
      <c r="K791" s="17"/>
      <c r="L791" s="17"/>
      <c r="N791" s="17"/>
      <c r="O791" s="17"/>
      <c r="Q791" s="17"/>
      <c r="R791" s="17"/>
    </row>
    <row r="792" spans="8:18" x14ac:dyDescent="0.2">
      <c r="H792" s="17"/>
      <c r="I792" s="17"/>
      <c r="K792" s="17"/>
      <c r="L792" s="17"/>
      <c r="N792" s="17"/>
      <c r="O792" s="17"/>
      <c r="Q792" s="17"/>
      <c r="R792" s="17"/>
    </row>
    <row r="793" spans="8:18" x14ac:dyDescent="0.2">
      <c r="H793" s="17"/>
      <c r="I793" s="17"/>
      <c r="K793" s="17"/>
      <c r="L793" s="17"/>
      <c r="N793" s="17"/>
      <c r="O793" s="17"/>
      <c r="Q793" s="17"/>
      <c r="R793" s="17"/>
    </row>
    <row r="794" spans="8:18" x14ac:dyDescent="0.2">
      <c r="H794" s="17"/>
      <c r="I794" s="17"/>
      <c r="K794" s="17"/>
      <c r="L794" s="17"/>
      <c r="N794" s="17"/>
      <c r="O794" s="17"/>
      <c r="Q794" s="17"/>
      <c r="R794" s="17"/>
    </row>
    <row r="795" spans="8:18" x14ac:dyDescent="0.2">
      <c r="H795" s="17"/>
      <c r="I795" s="17"/>
      <c r="K795" s="17"/>
      <c r="L795" s="17"/>
      <c r="N795" s="17"/>
      <c r="O795" s="17"/>
      <c r="Q795" s="17"/>
      <c r="R795" s="17"/>
    </row>
    <row r="796" spans="8:18" x14ac:dyDescent="0.2">
      <c r="H796" s="17"/>
      <c r="I796" s="17"/>
      <c r="K796" s="17"/>
      <c r="L796" s="17"/>
      <c r="N796" s="17"/>
      <c r="O796" s="17"/>
      <c r="Q796" s="17"/>
      <c r="R796" s="17"/>
    </row>
    <row r="797" spans="8:18" x14ac:dyDescent="0.2">
      <c r="H797" s="17"/>
      <c r="I797" s="17"/>
      <c r="K797" s="17"/>
      <c r="L797" s="17"/>
      <c r="N797" s="17"/>
      <c r="O797" s="17"/>
      <c r="Q797" s="17"/>
      <c r="R797" s="17"/>
    </row>
    <row r="798" spans="8:18" x14ac:dyDescent="0.2">
      <c r="H798" s="17"/>
      <c r="I798" s="17"/>
      <c r="K798" s="17"/>
      <c r="L798" s="17"/>
      <c r="N798" s="17"/>
      <c r="O798" s="17"/>
      <c r="Q798" s="17"/>
      <c r="R798" s="17"/>
    </row>
    <row r="799" spans="8:18" x14ac:dyDescent="0.2">
      <c r="H799" s="17"/>
      <c r="I799" s="17"/>
      <c r="K799" s="17"/>
      <c r="L799" s="17"/>
      <c r="N799" s="17"/>
      <c r="O799" s="17"/>
      <c r="Q799" s="17"/>
      <c r="R799" s="17"/>
    </row>
    <row r="800" spans="8:18" x14ac:dyDescent="0.2">
      <c r="H800" s="17"/>
      <c r="I800" s="17"/>
      <c r="K800" s="17"/>
      <c r="L800" s="17"/>
      <c r="N800" s="17"/>
      <c r="O800" s="17"/>
      <c r="Q800" s="17"/>
      <c r="R800" s="17"/>
    </row>
    <row r="801" spans="8:18" x14ac:dyDescent="0.2">
      <c r="H801" s="17"/>
      <c r="I801" s="17"/>
      <c r="K801" s="17"/>
      <c r="L801" s="17"/>
      <c r="N801" s="17"/>
      <c r="O801" s="17"/>
      <c r="Q801" s="17"/>
      <c r="R801" s="17"/>
    </row>
    <row r="802" spans="8:18" x14ac:dyDescent="0.2">
      <c r="H802" s="17"/>
      <c r="I802" s="17"/>
      <c r="K802" s="17"/>
      <c r="L802" s="17"/>
      <c r="N802" s="17"/>
      <c r="O802" s="17"/>
      <c r="Q802" s="17"/>
      <c r="R802" s="17"/>
    </row>
    <row r="803" spans="8:18" x14ac:dyDescent="0.2">
      <c r="H803" s="17"/>
      <c r="I803" s="17"/>
      <c r="K803" s="17"/>
      <c r="L803" s="17"/>
      <c r="N803" s="17"/>
      <c r="O803" s="17"/>
      <c r="Q803" s="17"/>
      <c r="R803" s="17"/>
    </row>
    <row r="804" spans="8:18" x14ac:dyDescent="0.2">
      <c r="H804" s="17"/>
      <c r="I804" s="17"/>
      <c r="K804" s="17"/>
      <c r="L804" s="17"/>
      <c r="N804" s="17"/>
      <c r="O804" s="17"/>
      <c r="Q804" s="17"/>
      <c r="R804" s="17"/>
    </row>
    <row r="805" spans="8:18" x14ac:dyDescent="0.2">
      <c r="H805" s="17"/>
      <c r="I805" s="17"/>
      <c r="K805" s="17"/>
      <c r="L805" s="17"/>
      <c r="N805" s="17"/>
      <c r="O805" s="17"/>
      <c r="Q805" s="17"/>
      <c r="R805" s="17"/>
    </row>
    <row r="806" spans="8:18" x14ac:dyDescent="0.2">
      <c r="H806" s="17"/>
      <c r="I806" s="17"/>
      <c r="K806" s="17"/>
      <c r="L806" s="17"/>
      <c r="N806" s="17"/>
      <c r="O806" s="17"/>
      <c r="Q806" s="17"/>
      <c r="R806" s="17"/>
    </row>
    <row r="807" spans="8:18" x14ac:dyDescent="0.2">
      <c r="H807" s="17"/>
      <c r="I807" s="17"/>
      <c r="K807" s="17"/>
      <c r="L807" s="17"/>
      <c r="N807" s="17"/>
      <c r="O807" s="17"/>
      <c r="Q807" s="17"/>
      <c r="R807" s="17"/>
    </row>
    <row r="808" spans="8:18" x14ac:dyDescent="0.2">
      <c r="H808" s="17"/>
      <c r="I808" s="17"/>
      <c r="K808" s="17"/>
      <c r="L808" s="17"/>
      <c r="N808" s="17"/>
      <c r="O808" s="17"/>
      <c r="Q808" s="17"/>
      <c r="R808" s="17"/>
    </row>
    <row r="809" spans="8:18" x14ac:dyDescent="0.2">
      <c r="H809" s="17"/>
      <c r="I809" s="17"/>
      <c r="K809" s="17"/>
      <c r="L809" s="17"/>
      <c r="N809" s="17"/>
      <c r="O809" s="17"/>
      <c r="Q809" s="17"/>
      <c r="R809" s="17"/>
    </row>
    <row r="810" spans="8:18" x14ac:dyDescent="0.2">
      <c r="H810" s="17"/>
      <c r="I810" s="17"/>
      <c r="K810" s="17"/>
      <c r="L810" s="17"/>
      <c r="N810" s="17"/>
      <c r="O810" s="17"/>
      <c r="Q810" s="17"/>
      <c r="R810" s="17"/>
    </row>
    <row r="811" spans="8:18" x14ac:dyDescent="0.2">
      <c r="H811" s="17"/>
      <c r="I811" s="17"/>
      <c r="K811" s="17"/>
      <c r="L811" s="17"/>
      <c r="N811" s="17"/>
      <c r="O811" s="17"/>
      <c r="Q811" s="17"/>
      <c r="R811" s="17"/>
    </row>
    <row r="812" spans="8:18" x14ac:dyDescent="0.2">
      <c r="H812" s="17"/>
      <c r="I812" s="17"/>
      <c r="K812" s="17"/>
      <c r="L812" s="17"/>
      <c r="N812" s="17"/>
      <c r="O812" s="17"/>
      <c r="Q812" s="17"/>
      <c r="R812" s="17"/>
    </row>
    <row r="813" spans="8:18" x14ac:dyDescent="0.2">
      <c r="H813" s="17"/>
      <c r="I813" s="17"/>
      <c r="K813" s="17"/>
      <c r="L813" s="17"/>
      <c r="N813" s="17"/>
      <c r="O813" s="17"/>
      <c r="Q813" s="17"/>
      <c r="R813" s="17"/>
    </row>
    <row r="814" spans="8:18" x14ac:dyDescent="0.2">
      <c r="H814" s="17"/>
      <c r="I814" s="17"/>
      <c r="K814" s="17"/>
      <c r="L814" s="17"/>
      <c r="N814" s="17"/>
      <c r="O814" s="17"/>
      <c r="Q814" s="17"/>
      <c r="R814" s="17"/>
    </row>
    <row r="815" spans="8:18" x14ac:dyDescent="0.2">
      <c r="H815" s="17"/>
      <c r="I815" s="17"/>
      <c r="K815" s="17"/>
      <c r="L815" s="17"/>
      <c r="N815" s="17"/>
      <c r="O815" s="17"/>
      <c r="Q815" s="17"/>
      <c r="R815" s="17"/>
    </row>
    <row r="816" spans="8:18" x14ac:dyDescent="0.2">
      <c r="H816" s="17"/>
      <c r="I816" s="17"/>
      <c r="K816" s="17"/>
      <c r="L816" s="17"/>
      <c r="N816" s="17"/>
      <c r="O816" s="17"/>
      <c r="Q816" s="17"/>
      <c r="R816" s="17"/>
    </row>
    <row r="817" spans="8:18" x14ac:dyDescent="0.2">
      <c r="H817" s="17"/>
      <c r="I817" s="17"/>
      <c r="K817" s="17"/>
      <c r="L817" s="17"/>
      <c r="N817" s="17"/>
      <c r="O817" s="17"/>
      <c r="Q817" s="17"/>
      <c r="R817" s="17"/>
    </row>
    <row r="818" spans="8:18" x14ac:dyDescent="0.2">
      <c r="H818" s="17"/>
      <c r="I818" s="17"/>
      <c r="K818" s="17"/>
      <c r="L818" s="17"/>
      <c r="N818" s="17"/>
      <c r="O818" s="17"/>
      <c r="Q818" s="17"/>
      <c r="R818" s="17"/>
    </row>
    <row r="819" spans="8:18" x14ac:dyDescent="0.2">
      <c r="H819" s="17"/>
      <c r="I819" s="17"/>
      <c r="K819" s="17"/>
      <c r="L819" s="17"/>
      <c r="N819" s="17"/>
      <c r="O819" s="17"/>
      <c r="Q819" s="17"/>
      <c r="R819" s="17"/>
    </row>
    <row r="820" spans="8:18" x14ac:dyDescent="0.2">
      <c r="H820" s="17"/>
      <c r="I820" s="17"/>
      <c r="K820" s="17"/>
      <c r="L820" s="17"/>
      <c r="N820" s="17"/>
      <c r="O820" s="17"/>
      <c r="Q820" s="17"/>
      <c r="R820" s="17"/>
    </row>
    <row r="821" spans="8:18" x14ac:dyDescent="0.2">
      <c r="H821" s="17"/>
      <c r="I821" s="17"/>
      <c r="K821" s="17"/>
      <c r="L821" s="17"/>
      <c r="N821" s="17"/>
      <c r="O821" s="17"/>
      <c r="Q821" s="17"/>
      <c r="R821" s="17"/>
    </row>
    <row r="822" spans="8:18" x14ac:dyDescent="0.2">
      <c r="H822" s="17"/>
      <c r="I822" s="17"/>
      <c r="K822" s="17"/>
      <c r="L822" s="17"/>
      <c r="N822" s="17"/>
      <c r="O822" s="17"/>
      <c r="Q822" s="17"/>
      <c r="R822" s="17"/>
    </row>
    <row r="823" spans="8:18" x14ac:dyDescent="0.2">
      <c r="H823" s="17"/>
      <c r="I823" s="17"/>
      <c r="K823" s="17"/>
      <c r="L823" s="17"/>
      <c r="N823" s="17"/>
      <c r="O823" s="17"/>
      <c r="Q823" s="17"/>
      <c r="R823" s="17"/>
    </row>
  </sheetData>
  <phoneticPr fontId="0" type="noConversion"/>
  <conditionalFormatting sqref="J148">
    <cfRule type="expression" dxfId="0" priority="1">
      <formula>"Si($I$148&lt;1)"</formula>
    </cfRule>
  </conditionalFormatting>
  <printOptions horizontalCentered="1" verticalCentered="1"/>
  <pageMargins left="0.19685039370078741" right="0" top="0.39370078740157483" bottom="0.39370078740157483" header="0.51181102362204722" footer="0.51181102362204722"/>
  <pageSetup scale="85" orientation="portrait" r:id="rId1"/>
  <headerFooter alignWithMargins="0"/>
  <rowBreaks count="2" manualBreakCount="2">
    <brk id="58" min="7" max="15" man="1"/>
    <brk id="185" min="7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42" transitionEvaluation="1">
    <pageSetUpPr fitToPage="1"/>
  </sheetPr>
  <dimension ref="C1:J83"/>
  <sheetViews>
    <sheetView showGridLines="0" tabSelected="1" topLeftCell="A42" zoomScale="120" zoomScaleNormal="120" workbookViewId="0">
      <selection activeCell="D60" sqref="D60"/>
    </sheetView>
  </sheetViews>
  <sheetFormatPr baseColWidth="10" defaultColWidth="9.625" defaultRowHeight="12.75" x14ac:dyDescent="0.2"/>
  <cols>
    <col min="1" max="2" width="9.625" style="1"/>
    <col min="3" max="3" width="47.375" style="1" customWidth="1"/>
    <col min="4" max="4" width="12.625" style="5" bestFit="1" customWidth="1"/>
    <col min="5" max="5" width="8.125" style="5" customWidth="1"/>
    <col min="6" max="6" width="12.625" style="5" bestFit="1" customWidth="1"/>
    <col min="7" max="7" width="8.125" style="5" customWidth="1"/>
    <col min="8" max="8" width="12.625" style="5" bestFit="1" customWidth="1"/>
    <col min="9" max="16384" width="9.625" style="1"/>
  </cols>
  <sheetData>
    <row r="1" spans="3:8" ht="6" customHeight="1" x14ac:dyDescent="0.2"/>
    <row r="2" spans="3:8" ht="6" customHeight="1" x14ac:dyDescent="0.2"/>
    <row r="3" spans="3:8" ht="6" customHeight="1" x14ac:dyDescent="0.2"/>
    <row r="4" spans="3:8" ht="6" customHeight="1" x14ac:dyDescent="0.2"/>
    <row r="5" spans="3:8" x14ac:dyDescent="0.2">
      <c r="C5" s="38" t="s">
        <v>202</v>
      </c>
      <c r="D5" s="30"/>
      <c r="E5" s="39"/>
      <c r="F5" s="30"/>
      <c r="G5" s="30"/>
      <c r="H5" s="40"/>
    </row>
    <row r="6" spans="3:8" x14ac:dyDescent="0.2">
      <c r="C6" s="37" t="str">
        <f>Histórico!H4</f>
        <v>CLIENTE: SOLICITO CRÉDITO SA DE CV</v>
      </c>
      <c r="D6" s="31"/>
      <c r="E6" s="32"/>
      <c r="F6" s="31"/>
      <c r="G6" s="31"/>
      <c r="H6" s="33"/>
    </row>
    <row r="7" spans="3:8" x14ac:dyDescent="0.2">
      <c r="C7" s="34" t="str">
        <f>Histórico!H6</f>
        <v>Cifras en pesos</v>
      </c>
      <c r="D7" s="35"/>
      <c r="E7" s="35"/>
      <c r="F7" s="35"/>
      <c r="G7" s="35"/>
      <c r="H7" s="36"/>
    </row>
    <row r="8" spans="3:8" ht="4.5" customHeight="1" x14ac:dyDescent="0.2"/>
    <row r="9" spans="3:8" x14ac:dyDescent="0.2">
      <c r="D9" s="22">
        <f>Histórico!I7</f>
        <v>45992</v>
      </c>
      <c r="E9" s="14"/>
      <c r="F9" s="22">
        <f>Histórico!L7</f>
        <v>45627</v>
      </c>
      <c r="G9" s="22"/>
      <c r="H9" s="22">
        <f>Histórico!O7</f>
        <v>45261</v>
      </c>
    </row>
    <row r="10" spans="3:8" x14ac:dyDescent="0.2">
      <c r="D10" s="15" t="str">
        <f>+Histórico!I8</f>
        <v>INTERNO</v>
      </c>
      <c r="E10" s="14"/>
      <c r="F10" s="15" t="str">
        <f>+Histórico!L8</f>
        <v>INTERNO</v>
      </c>
      <c r="G10" s="15"/>
      <c r="H10" s="15" t="str">
        <f>+Histórico!O8</f>
        <v>INTERNO</v>
      </c>
    </row>
    <row r="11" spans="3:8" ht="6" customHeight="1" x14ac:dyDescent="0.2"/>
    <row r="12" spans="3:8" x14ac:dyDescent="0.2">
      <c r="C12" s="50" t="s">
        <v>1</v>
      </c>
      <c r="D12" s="50"/>
      <c r="E12" s="50"/>
      <c r="F12" s="50"/>
      <c r="G12" s="50"/>
      <c r="H12" s="50"/>
    </row>
    <row r="13" spans="3:8" x14ac:dyDescent="0.2">
      <c r="C13" s="1" t="s">
        <v>2</v>
      </c>
      <c r="D13" s="5">
        <f>+Histórico!I132</f>
        <v>15594093</v>
      </c>
      <c r="F13" s="5">
        <f>+Histórico!L132</f>
        <v>12121170</v>
      </c>
      <c r="H13" s="5">
        <f>+Histórico!O132</f>
        <v>8607420</v>
      </c>
    </row>
    <row r="14" spans="3:8" x14ac:dyDescent="0.2">
      <c r="C14" s="1" t="s">
        <v>3</v>
      </c>
      <c r="D14" s="5">
        <f>+Histórico!I133</f>
        <v>6653759</v>
      </c>
      <c r="F14" s="5">
        <f>+Histórico!L133</f>
        <v>5422644</v>
      </c>
      <c r="H14" s="5">
        <f>+Histórico!O133</f>
        <v>4200290.0000000009</v>
      </c>
    </row>
    <row r="15" spans="3:8" x14ac:dyDescent="0.2">
      <c r="C15" s="1" t="s">
        <v>4</v>
      </c>
      <c r="D15" s="5">
        <f>+Histórico!I134</f>
        <v>2288382</v>
      </c>
      <c r="F15" s="5">
        <f>+Histórico!L134</f>
        <v>2004382</v>
      </c>
      <c r="H15" s="5">
        <f>+Histórico!O134</f>
        <v>1500326</v>
      </c>
    </row>
    <row r="16" spans="3:8" x14ac:dyDescent="0.2">
      <c r="C16" s="1" t="s">
        <v>5</v>
      </c>
      <c r="D16" s="5">
        <f>+Histórico!I135</f>
        <v>100000</v>
      </c>
      <c r="F16" s="5">
        <f>+Histórico!L135</f>
        <v>100000</v>
      </c>
      <c r="H16" s="5">
        <f>+Histórico!O135</f>
        <v>150000</v>
      </c>
    </row>
    <row r="17" spans="3:10" x14ac:dyDescent="0.2">
      <c r="C17" s="1" t="s">
        <v>6</v>
      </c>
      <c r="D17" s="5">
        <f>+Histórico!I136</f>
        <v>8940333.9999999981</v>
      </c>
      <c r="F17" s="5">
        <f>+Histórico!L136</f>
        <v>6698526</v>
      </c>
      <c r="H17" s="5">
        <f>+Histórico!O136</f>
        <v>4407130</v>
      </c>
    </row>
    <row r="18" spans="3:10" x14ac:dyDescent="0.2">
      <c r="C18" s="1" t="s">
        <v>7</v>
      </c>
      <c r="D18" s="5">
        <f>+Histórico!I137</f>
        <v>8940333.9999999981</v>
      </c>
      <c r="F18" s="5">
        <f>+Histórico!L137</f>
        <v>6698526</v>
      </c>
      <c r="H18" s="5">
        <f>+Histórico!O137</f>
        <v>4407130</v>
      </c>
    </row>
    <row r="19" spans="3:10" x14ac:dyDescent="0.2">
      <c r="C19" s="1" t="s">
        <v>215</v>
      </c>
      <c r="D19" s="5">
        <f>+Histórico!I138</f>
        <v>0</v>
      </c>
      <c r="F19" s="5">
        <f>+Histórico!L138</f>
        <v>0</v>
      </c>
      <c r="H19" s="5">
        <f>+Histórico!O138</f>
        <v>0</v>
      </c>
    </row>
    <row r="20" spans="3:10" x14ac:dyDescent="0.2">
      <c r="C20" s="1" t="s">
        <v>8</v>
      </c>
      <c r="D20" s="5">
        <f>+Histórico!I139</f>
        <v>24986576</v>
      </c>
      <c r="F20" s="5">
        <f>+Histórico!L139</f>
        <v>33794153</v>
      </c>
      <c r="H20" s="5">
        <f>+Histórico!O139</f>
        <v>22745880</v>
      </c>
    </row>
    <row r="21" spans="3:10" x14ac:dyDescent="0.2">
      <c r="C21" s="1" t="s">
        <v>9</v>
      </c>
      <c r="D21" s="5">
        <f>+Histórico!I140</f>
        <v>21825687</v>
      </c>
      <c r="F21" s="5">
        <f>+Histórico!L140</f>
        <v>30282581</v>
      </c>
      <c r="H21" s="5">
        <f>+Histórico!O140</f>
        <v>20022881</v>
      </c>
    </row>
    <row r="22" spans="3:10" x14ac:dyDescent="0.2">
      <c r="C22" s="1" t="s">
        <v>10</v>
      </c>
      <c r="D22" s="5">
        <f>+Histórico!I141</f>
        <v>3160888.9999999981</v>
      </c>
      <c r="F22" s="5">
        <f>+Histórico!L141</f>
        <v>3511572</v>
      </c>
      <c r="H22" s="5">
        <f>+Histórico!O141</f>
        <v>2722999</v>
      </c>
    </row>
    <row r="23" spans="3:10" x14ac:dyDescent="0.2">
      <c r="C23" s="1" t="s">
        <v>11</v>
      </c>
      <c r="D23" s="5">
        <f>+Histórico!I142</f>
        <v>89919</v>
      </c>
      <c r="F23" s="5">
        <f>+Histórico!L142</f>
        <v>266450</v>
      </c>
      <c r="H23" s="5">
        <f>+Histórico!O142</f>
        <v>57220</v>
      </c>
    </row>
    <row r="24" spans="3:10" x14ac:dyDescent="0.2">
      <c r="C24" s="1" t="s">
        <v>12</v>
      </c>
      <c r="D24" s="5">
        <f>+Histórico!I143</f>
        <v>2241807.9999999981</v>
      </c>
      <c r="F24" s="5">
        <f>+Histórico!L143</f>
        <v>2341396</v>
      </c>
      <c r="H24" s="5">
        <f>+Histórico!O143</f>
        <v>1987871</v>
      </c>
    </row>
    <row r="25" spans="3:10" x14ac:dyDescent="0.2">
      <c r="C25" s="1" t="s">
        <v>13</v>
      </c>
      <c r="D25" s="5">
        <f>+Histórico!I144</f>
        <v>5066065.4137931019</v>
      </c>
      <c r="F25" s="5">
        <f>+Histórico!L144</f>
        <v>3880337.8275862057</v>
      </c>
      <c r="H25" s="5">
        <f>+Histórico!O144</f>
        <v>3837683.7586206906</v>
      </c>
    </row>
    <row r="26" spans="3:10" ht="6" customHeight="1" x14ac:dyDescent="0.2"/>
    <row r="27" spans="3:10" x14ac:dyDescent="0.2">
      <c r="C27" s="50" t="s">
        <v>14</v>
      </c>
      <c r="D27" s="50"/>
      <c r="E27" s="50"/>
      <c r="F27" s="50"/>
      <c r="G27" s="50"/>
      <c r="H27" s="50"/>
    </row>
    <row r="28" spans="3:10" x14ac:dyDescent="0.2">
      <c r="C28" s="1" t="s">
        <v>15</v>
      </c>
      <c r="D28" s="7">
        <f>+Histórico!I148</f>
        <v>0.58461434144175861</v>
      </c>
      <c r="E28" s="7"/>
      <c r="F28" s="7">
        <f>+Histórico!L148</f>
        <v>0.82963915580490921</v>
      </c>
      <c r="G28" s="7"/>
      <c r="H28" s="7">
        <f>+Histórico!O148</f>
        <v>0.86319447222259227</v>
      </c>
    </row>
    <row r="29" spans="3:10" x14ac:dyDescent="0.2">
      <c r="C29" s="1" t="s">
        <v>16</v>
      </c>
      <c r="D29" s="4">
        <f>+Histórico!I168</f>
        <v>8.972049631770268E-2</v>
      </c>
      <c r="E29" s="7"/>
      <c r="F29" s="4">
        <f>+Histórico!L168</f>
        <v>6.9284056327732199E-2</v>
      </c>
      <c r="G29" s="7"/>
      <c r="H29" s="4">
        <f>+Histórico!O168</f>
        <v>8.7394772152143599E-2</v>
      </c>
      <c r="J29" s="54"/>
    </row>
    <row r="30" spans="3:10" x14ac:dyDescent="0.2">
      <c r="C30" s="1" t="s">
        <v>17</v>
      </c>
      <c r="D30" s="7">
        <f>+Histórico!I149</f>
        <v>0.35880039685003151</v>
      </c>
      <c r="E30" s="7"/>
      <c r="F30" s="7">
        <f>+Histórico!L149</f>
        <v>0.59910562736267736</v>
      </c>
      <c r="G30" s="7"/>
      <c r="H30" s="7">
        <f>+Histórico!O149</f>
        <v>0.62691502553367362</v>
      </c>
    </row>
    <row r="31" spans="3:10" x14ac:dyDescent="0.2">
      <c r="C31" s="1" t="s">
        <v>18</v>
      </c>
      <c r="D31" s="7">
        <f>+Histórico!I150</f>
        <v>-1813315</v>
      </c>
      <c r="E31" s="7"/>
      <c r="F31" s="7">
        <f>+Histórico!L150</f>
        <v>-582337.99999999953</v>
      </c>
      <c r="G31" s="7"/>
      <c r="H31" s="7">
        <f>+Histórico!O150</f>
        <v>-369370.00000000093</v>
      </c>
    </row>
    <row r="32" spans="3:10" x14ac:dyDescent="0.2">
      <c r="C32" s="1" t="s">
        <v>19</v>
      </c>
      <c r="D32" s="4">
        <f>+Histórico!I153</f>
        <v>0.74424053955926051</v>
      </c>
      <c r="E32" s="7"/>
      <c r="F32" s="4">
        <f>+Histórico!L153</f>
        <v>0.80952794689458552</v>
      </c>
      <c r="G32" s="7"/>
      <c r="H32" s="4">
        <f>+Histórico!O153</f>
        <v>0.95306696194575624</v>
      </c>
      <c r="J32" s="54"/>
    </row>
    <row r="33" spans="3:10" x14ac:dyDescent="0.2">
      <c r="C33" s="1" t="s">
        <v>206</v>
      </c>
      <c r="D33" s="4">
        <f>+Histórico!I154</f>
        <v>0.42668457857728564</v>
      </c>
      <c r="E33" s="7"/>
      <c r="F33" s="4">
        <f>+Histórico!L154</f>
        <v>0.44736968460965404</v>
      </c>
      <c r="G33" s="7"/>
      <c r="H33" s="4">
        <f>+Histórico!O154</f>
        <v>0.48798478522019384</v>
      </c>
      <c r="J33" s="54"/>
    </row>
    <row r="34" spans="3:10" x14ac:dyDescent="0.2">
      <c r="C34" s="1" t="s">
        <v>207</v>
      </c>
      <c r="D34" s="7">
        <f>+Histórico!I158</f>
        <v>33.378855282424588</v>
      </c>
      <c r="E34" s="7"/>
      <c r="F34" s="7">
        <f>+Histórico!L158</f>
        <v>17.694733821375756</v>
      </c>
      <c r="G34" s="7"/>
      <c r="H34" s="7">
        <f>+Histórico!O158</f>
        <v>16.181791407169829</v>
      </c>
    </row>
    <row r="35" spans="3:10" x14ac:dyDescent="0.2">
      <c r="C35" s="1" t="s">
        <v>208</v>
      </c>
      <c r="D35" s="7">
        <f>+Histórico!I159</f>
        <v>19.000231164125889</v>
      </c>
      <c r="E35" s="7"/>
      <c r="F35" s="7">
        <f>+Histórico!L159</f>
        <v>19.728558369253992</v>
      </c>
      <c r="G35" s="7"/>
      <c r="H35" s="7">
        <f>+Histórico!O159</f>
        <v>18.777954513081053</v>
      </c>
    </row>
    <row r="36" spans="3:10" x14ac:dyDescent="0.2">
      <c r="C36" s="1" t="s">
        <v>209</v>
      </c>
      <c r="D36" s="7">
        <f>+Histórico!I160</f>
        <v>52.379086446550474</v>
      </c>
      <c r="E36" s="7"/>
      <c r="F36" s="7">
        <f>+Histórico!L160</f>
        <v>37.423292190629752</v>
      </c>
      <c r="G36" s="7"/>
      <c r="H36" s="7">
        <f>+Histórico!O160</f>
        <v>34.959745920250882</v>
      </c>
    </row>
    <row r="37" spans="3:10" x14ac:dyDescent="0.2">
      <c r="C37" s="1" t="s">
        <v>210</v>
      </c>
      <c r="D37" s="7">
        <f>+Histórico!I161</f>
        <v>18.579494151704182</v>
      </c>
      <c r="E37" s="7"/>
      <c r="F37" s="7">
        <f>+Histórico!L161</f>
        <v>13.444803767336607</v>
      </c>
      <c r="G37" s="7"/>
      <c r="H37" s="7">
        <f>+Histórico!O161</f>
        <v>13.060166157830915</v>
      </c>
    </row>
    <row r="38" spans="3:10" x14ac:dyDescent="0.2">
      <c r="C38" s="1" t="s">
        <v>211</v>
      </c>
      <c r="D38" s="7">
        <f>+Histórico!I162</f>
        <v>147.81573982410052</v>
      </c>
      <c r="E38" s="7"/>
      <c r="F38" s="7">
        <f>+Histórico!L162</f>
        <v>76.755576253671876</v>
      </c>
      <c r="G38" s="7"/>
      <c r="H38" s="7">
        <f>+Histórico!O162</f>
        <v>68.485818948418668</v>
      </c>
    </row>
    <row r="39" spans="3:10" x14ac:dyDescent="0.2">
      <c r="C39" s="1" t="s">
        <v>212</v>
      </c>
      <c r="D39" s="7">
        <f>Histórico!I163</f>
        <v>33.799592294846292</v>
      </c>
      <c r="E39" s="7"/>
      <c r="F39" s="7">
        <f>Histórico!L163</f>
        <v>23.978488423293143</v>
      </c>
      <c r="G39" s="7"/>
      <c r="H39" s="7">
        <f>Histórico!O163</f>
        <v>21.899579762419968</v>
      </c>
    </row>
    <row r="40" spans="3:10" x14ac:dyDescent="0.2">
      <c r="C40" s="1" t="s">
        <v>216</v>
      </c>
      <c r="D40" s="4">
        <f>+Histórico!I171</f>
        <v>0.33467183675931067</v>
      </c>
      <c r="E40" s="7"/>
      <c r="F40" s="4">
        <f>+Histórico!L171</f>
        <v>0.53737115945588032</v>
      </c>
      <c r="G40" s="7"/>
      <c r="H40" s="4">
        <f>+Histórico!O171</f>
        <v>0.82168589638397538</v>
      </c>
    </row>
    <row r="41" spans="3:10" x14ac:dyDescent="0.2">
      <c r="C41" s="1" t="s">
        <v>20</v>
      </c>
      <c r="D41" s="4">
        <f>+Histórico!I172</f>
        <v>0.11684468156367617</v>
      </c>
      <c r="E41" s="7"/>
      <c r="F41" s="4">
        <f>+Histórico!L172</f>
        <v>0.17621125880032396</v>
      </c>
      <c r="G41" s="7"/>
      <c r="H41" s="4">
        <f>+Histórico!O172</f>
        <v>0.20865679597194875</v>
      </c>
    </row>
    <row r="42" spans="3:10" x14ac:dyDescent="0.2">
      <c r="C42" s="1" t="s">
        <v>21</v>
      </c>
      <c r="D42" s="7">
        <f>+Histórico!I155</f>
        <v>35.152626252516136</v>
      </c>
      <c r="E42" s="7"/>
      <c r="F42" s="7">
        <f>+Histórico!L155</f>
        <v>13.179103021204728</v>
      </c>
      <c r="G42" s="7"/>
      <c r="H42" s="7">
        <f>+Histórico!O155</f>
        <v>47.588238378189445</v>
      </c>
    </row>
    <row r="43" spans="3:10" x14ac:dyDescent="0.2">
      <c r="C43" s="1" t="s">
        <v>22</v>
      </c>
      <c r="D43" s="4">
        <f>+Histórico!I181</f>
        <v>7.8170286766460872E-2</v>
      </c>
      <c r="E43" s="7"/>
      <c r="F43" s="4">
        <f>+Histórico!L181</f>
        <v>7.3551079426380284E-2</v>
      </c>
      <c r="G43" s="7"/>
      <c r="H43" s="4">
        <f>+Histórico!O181</f>
        <v>3.1500745747352177E-2</v>
      </c>
    </row>
    <row r="44" spans="3:10" x14ac:dyDescent="0.2">
      <c r="C44" s="1" t="s">
        <v>23</v>
      </c>
      <c r="D44" s="4">
        <f>Histórico!I176</f>
        <v>-0.26062428610061628</v>
      </c>
      <c r="E44" s="7"/>
      <c r="F44" s="4">
        <f>+Histórico!L176</f>
        <v>0.48572633813244415</v>
      </c>
      <c r="G44" s="7"/>
      <c r="H44" s="4" t="str">
        <f>+Histórico!O176</f>
        <v>N.A.</v>
      </c>
    </row>
    <row r="45" spans="3:10" ht="13.5" customHeight="1" x14ac:dyDescent="0.2">
      <c r="C45" s="1" t="s">
        <v>24</v>
      </c>
      <c r="D45" s="4">
        <f>Histórico!I177</f>
        <v>0.28651714314707233</v>
      </c>
      <c r="E45" s="7"/>
      <c r="F45" s="4">
        <f>+Histórico!L177</f>
        <v>0.40822337006907983</v>
      </c>
      <c r="G45" s="7"/>
      <c r="H45" s="4" t="str">
        <f>+Histórico!O177</f>
        <v>N.A.</v>
      </c>
    </row>
    <row r="46" spans="3:10" ht="13.5" customHeight="1" x14ac:dyDescent="0.2">
      <c r="C46" s="1" t="s">
        <v>25</v>
      </c>
      <c r="D46" s="4">
        <f>Histórico!I178</f>
        <v>0.22703223741038503</v>
      </c>
      <c r="E46" s="7"/>
      <c r="F46" s="4">
        <f>+Histórico!L178</f>
        <v>0.29101657266522052</v>
      </c>
      <c r="G46" s="7"/>
      <c r="H46" s="4" t="str">
        <f>+Histórico!O178</f>
        <v>N.A.</v>
      </c>
    </row>
    <row r="47" spans="3:10" x14ac:dyDescent="0.2">
      <c r="C47" s="1" t="s">
        <v>26</v>
      </c>
      <c r="D47" s="4">
        <f>Histórico!I179</f>
        <v>0.33467183675931067</v>
      </c>
      <c r="E47" s="7"/>
      <c r="F47" s="4">
        <f>+Histórico!L179</f>
        <v>0.51992929639016783</v>
      </c>
      <c r="G47" s="7"/>
      <c r="H47" s="4" t="str">
        <f>+Histórico!O179</f>
        <v>N.A.</v>
      </c>
    </row>
    <row r="48" spans="3:10" ht="6" customHeight="1" x14ac:dyDescent="0.2"/>
    <row r="49" spans="3:8" x14ac:dyDescent="0.2">
      <c r="C49" s="50" t="s">
        <v>38</v>
      </c>
      <c r="D49" s="50"/>
      <c r="E49" s="50"/>
      <c r="F49" s="50"/>
      <c r="G49" s="50"/>
      <c r="H49" s="50"/>
    </row>
    <row r="50" spans="3:8" x14ac:dyDescent="0.2">
      <c r="C50" s="1" t="s">
        <v>54</v>
      </c>
      <c r="D50" s="3">
        <f>+Histórico!I89</f>
        <v>5302888.9999999981</v>
      </c>
      <c r="F50" s="3">
        <f>+Histórico!L89</f>
        <v>4263600</v>
      </c>
      <c r="H50" s="3">
        <f>+Histórico!O89</f>
        <v>3022999</v>
      </c>
    </row>
    <row r="51" spans="3:8" x14ac:dyDescent="0.2">
      <c r="C51" s="1" t="s">
        <v>55</v>
      </c>
      <c r="D51" s="2">
        <f>+Histórico!I90</f>
        <v>0.21222951876239457</v>
      </c>
      <c r="F51" s="2">
        <f>+Histórico!L90</f>
        <v>0.12616383668500289</v>
      </c>
      <c r="H51" s="2">
        <f>+Histórico!O90</f>
        <v>0.1329031455366862</v>
      </c>
    </row>
    <row r="52" spans="3:8" x14ac:dyDescent="0.2">
      <c r="C52" s="1" t="s">
        <v>56</v>
      </c>
      <c r="D52" s="5">
        <f>+Histórico!I91</f>
        <v>58.974065547881963</v>
      </c>
      <c r="F52" s="5">
        <f>+Histórico!L91</f>
        <v>16.001501219741041</v>
      </c>
      <c r="H52" s="5">
        <f>+Histórico!O91</f>
        <v>52.831160433414887</v>
      </c>
    </row>
    <row r="53" spans="3:8" x14ac:dyDescent="0.2">
      <c r="C53" s="1" t="s">
        <v>57</v>
      </c>
      <c r="D53" s="5">
        <f>+Histórico!I92</f>
        <v>0.79697641588762058</v>
      </c>
      <c r="F53" s="5">
        <f>+Histórico!L92</f>
        <v>0.7862585115305375</v>
      </c>
      <c r="H53" s="5">
        <f>+Histórico!O92</f>
        <v>0.7197119722685813</v>
      </c>
    </row>
    <row r="54" spans="3:8" x14ac:dyDescent="0.2">
      <c r="C54" s="1" t="s">
        <v>58</v>
      </c>
      <c r="D54" s="5">
        <f>+Histórico!I93</f>
        <v>0.59314215777620827</v>
      </c>
      <c r="F54" s="5">
        <f>+Histórico!L93</f>
        <v>0.63649823856770882</v>
      </c>
      <c r="H54" s="5">
        <f>+Histórico!O93</f>
        <v>0.68593370288600519</v>
      </c>
    </row>
    <row r="55" spans="3:8" x14ac:dyDescent="0.2">
      <c r="C55" s="1" t="s">
        <v>214</v>
      </c>
      <c r="D55" s="2">
        <f>Histórico!I173</f>
        <v>0.14376007633146717</v>
      </c>
      <c r="F55" s="2">
        <f>Histórico!L173</f>
        <v>0.19316584125129835</v>
      </c>
      <c r="H55" s="2">
        <f>Histórico!O173</f>
        <v>0.23094853045395716</v>
      </c>
    </row>
    <row r="56" spans="3:8" x14ac:dyDescent="0.2">
      <c r="C56" s="1" t="s">
        <v>213</v>
      </c>
      <c r="D56" s="5">
        <f>Histórico!I245</f>
        <v>5.4314778024951487</v>
      </c>
      <c r="F56" s="5">
        <f>Histórico!L245</f>
        <v>8.1133123076863658</v>
      </c>
      <c r="H56" s="5">
        <f>Histórico!O245</f>
        <v>7.5086826197090826</v>
      </c>
    </row>
    <row r="57" spans="3:8" ht="6" customHeight="1" x14ac:dyDescent="0.2"/>
    <row r="58" spans="3:8" x14ac:dyDescent="0.2">
      <c r="D58" s="1"/>
      <c r="E58" s="1"/>
      <c r="F58" s="1"/>
      <c r="G58" s="1"/>
      <c r="H58" s="1"/>
    </row>
    <row r="60" spans="3:8" x14ac:dyDescent="0.2">
      <c r="C60" s="6" t="s">
        <v>230</v>
      </c>
      <c r="D60" s="8">
        <f>(D50+F50+H50)/D64</f>
        <v>349707.99999999994</v>
      </c>
      <c r="E60" s="5" t="s">
        <v>61</v>
      </c>
    </row>
    <row r="61" spans="3:8" x14ac:dyDescent="0.2">
      <c r="C61" s="6"/>
      <c r="D61" s="6"/>
      <c r="E61" s="6"/>
    </row>
    <row r="62" spans="3:8" x14ac:dyDescent="0.2">
      <c r="C62" s="6" t="s">
        <v>59</v>
      </c>
      <c r="D62" s="51">
        <v>30</v>
      </c>
      <c r="E62" s="5" t="s">
        <v>60</v>
      </c>
    </row>
    <row r="64" spans="3:8" x14ac:dyDescent="0.2">
      <c r="C64" s="1" t="s">
        <v>203</v>
      </c>
      <c r="D64" s="51">
        <v>36</v>
      </c>
    </row>
    <row r="66" spans="3:8" x14ac:dyDescent="0.2">
      <c r="C66" s="50" t="s">
        <v>204</v>
      </c>
      <c r="D66" s="50"/>
      <c r="E66" s="50"/>
      <c r="F66" s="50"/>
      <c r="G66" s="50"/>
      <c r="H66" s="50"/>
    </row>
    <row r="67" spans="3:8" x14ac:dyDescent="0.2">
      <c r="C67" s="1" t="s">
        <v>236</v>
      </c>
    </row>
    <row r="73" spans="3:8" x14ac:dyDescent="0.2">
      <c r="D73" s="1"/>
      <c r="E73" s="1"/>
      <c r="F73" s="1"/>
      <c r="G73" s="1"/>
      <c r="H73" s="1"/>
    </row>
    <row r="74" spans="3:8" x14ac:dyDescent="0.2">
      <c r="C74" s="50" t="s">
        <v>205</v>
      </c>
      <c r="D74" s="50"/>
      <c r="E74" s="50"/>
      <c r="F74" s="50"/>
      <c r="G74" s="50"/>
      <c r="H74" s="50"/>
    </row>
    <row r="75" spans="3:8" x14ac:dyDescent="0.2">
      <c r="C75" s="1" t="s">
        <v>239</v>
      </c>
      <c r="D75" s="1"/>
      <c r="E75" s="1"/>
      <c r="F75" s="1"/>
      <c r="G75" s="1"/>
      <c r="H75" s="1"/>
    </row>
    <row r="76" spans="3:8" x14ac:dyDescent="0.2">
      <c r="C76" s="1" t="s">
        <v>237</v>
      </c>
      <c r="D76" s="1"/>
      <c r="E76" s="1"/>
      <c r="F76" s="1"/>
      <c r="G76" s="1"/>
      <c r="H76" s="1"/>
    </row>
    <row r="83" spans="3:8" x14ac:dyDescent="0.2">
      <c r="C83" s="52"/>
      <c r="D83" s="53"/>
      <c r="E83" s="53"/>
      <c r="F83" s="53"/>
      <c r="G83" s="53"/>
      <c r="H83" s="53"/>
    </row>
  </sheetData>
  <phoneticPr fontId="0" type="noConversion"/>
  <printOptions horizontalCentered="1" verticalCentered="1"/>
  <pageMargins left="0.55118110236220474" right="0.55118110236220474" top="0.78740157480314965" bottom="0.78740157480314965" header="0" footer="0"/>
  <pageSetup scale="64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Histórico</vt:lpstr>
      <vt:lpstr>Resumen Ejecutivo</vt:lpstr>
      <vt:lpstr>Histórico!Área_de_impresión</vt:lpstr>
      <vt:lpstr>'Resumen Ejecutivo'!Área_de_impresión</vt:lpstr>
      <vt:lpstr>'Resumen Ejecutivo'!BaseDeDatos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Luz Sánchez Carrera</dc:creator>
  <cp:lastModifiedBy>Ramón Miranda</cp:lastModifiedBy>
  <cp:lastPrinted>2018-06-19T12:05:36Z</cp:lastPrinted>
  <dcterms:created xsi:type="dcterms:W3CDTF">2000-09-20T20:20:20Z</dcterms:created>
  <dcterms:modified xsi:type="dcterms:W3CDTF">2026-03-04T10:09:52Z</dcterms:modified>
</cp:coreProperties>
</file>