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pana\Documents\COFIDE\DIPLO COSTOS\"/>
    </mc:Choice>
  </mc:AlternateContent>
  <bookViews>
    <workbookView xWindow="0" yWindow="0" windowWidth="20490" windowHeight="7650"/>
  </bookViews>
  <sheets>
    <sheet name="Mar-Vella" sheetId="4" r:id="rId1"/>
    <sheet name="Datos" sheetId="25" r:id="rId2"/>
    <sheet name="1" sheetId="5" r:id="rId3"/>
    <sheet name="2" sheetId="6" r:id="rId4"/>
    <sheet name="3" sheetId="12" r:id="rId5"/>
    <sheet name="4" sheetId="13" r:id="rId6"/>
    <sheet name="5" sheetId="14" r:id="rId7"/>
    <sheet name="6" sheetId="15" r:id="rId8"/>
    <sheet name="A-1" sheetId="24" r:id="rId9"/>
    <sheet name="P.CAPITAL" sheetId="23" r:id="rId10"/>
    <sheet name="Gtos Op ABC " sheetId="20" r:id="rId11"/>
    <sheet name="Por Línea de producto " sheetId="21" r:id="rId12"/>
    <sheet name="Por Región " sheetId="22" r:id="rId13"/>
  </sheets>
  <externalReferences>
    <externalReference r:id="rId14"/>
    <externalReference r:id="rId15"/>
  </externalReferences>
  <definedNames>
    <definedName name="_xlnm._FilterDatabase" localSheetId="1" hidden="1">Datos!$B$57:$D$63</definedName>
    <definedName name="_xlnm.Print_Area" localSheetId="0">'Mar-Vella'!$B$1:$J$66</definedName>
  </definedNames>
  <calcPr calcId="162913"/>
</workbook>
</file>

<file path=xl/calcChain.xml><?xml version="1.0" encoding="utf-8"?>
<calcChain xmlns="http://schemas.openxmlformats.org/spreadsheetml/2006/main">
  <c r="C66" i="25" l="1"/>
  <c r="C65" i="25"/>
  <c r="C67" i="25" s="1"/>
  <c r="E67" i="25" s="1"/>
  <c r="D44" i="25"/>
  <c r="E44" i="25" s="1"/>
  <c r="E43" i="25"/>
  <c r="E45" i="25" s="1"/>
  <c r="D43" i="25"/>
  <c r="E39" i="25"/>
  <c r="D39" i="25"/>
  <c r="D38" i="25"/>
  <c r="E38" i="25" s="1"/>
  <c r="E40" i="25" s="1"/>
  <c r="M22" i="25"/>
  <c r="M21" i="25"/>
  <c r="E21" i="25"/>
  <c r="C21" i="25"/>
  <c r="M20" i="25"/>
  <c r="E20" i="25"/>
  <c r="C20" i="25"/>
  <c r="M19" i="25"/>
  <c r="M23" i="25" s="1"/>
  <c r="E19" i="25"/>
  <c r="C19" i="25"/>
  <c r="M16" i="25"/>
  <c r="K33" i="25" s="1"/>
  <c r="L33" i="25" s="1"/>
  <c r="M15" i="25"/>
  <c r="M14" i="25"/>
  <c r="M13" i="25"/>
  <c r="M12" i="25"/>
  <c r="M8" i="25"/>
  <c r="M7" i="25"/>
  <c r="M6" i="25"/>
  <c r="M9" i="25" s="1"/>
  <c r="M5" i="25"/>
  <c r="K34" i="25" l="1"/>
  <c r="L34" i="25" s="1"/>
  <c r="K28" i="25"/>
  <c r="L28" i="25" s="1"/>
  <c r="K26" i="25"/>
  <c r="L26" i="25" s="1"/>
  <c r="K32" i="25"/>
  <c r="L32" i="25" s="1"/>
  <c r="K27" i="25"/>
  <c r="L27" i="25" s="1"/>
  <c r="C33" i="24"/>
  <c r="F23" i="24"/>
  <c r="D23" i="24"/>
  <c r="F22" i="24"/>
  <c r="D22" i="24"/>
  <c r="B22" i="24"/>
  <c r="F21" i="24"/>
  <c r="D20" i="24"/>
  <c r="F19" i="24"/>
  <c r="D19" i="24"/>
  <c r="B19" i="24"/>
  <c r="F18" i="24"/>
  <c r="B18" i="24"/>
  <c r="F17" i="24"/>
  <c r="D17" i="24"/>
  <c r="B17" i="24"/>
  <c r="F16" i="24"/>
  <c r="D16" i="24"/>
  <c r="B16" i="24"/>
  <c r="F15" i="24"/>
  <c r="D15" i="24"/>
  <c r="B15" i="24"/>
  <c r="F14" i="24"/>
  <c r="D14" i="24"/>
  <c r="E24" i="24" s="1"/>
  <c r="B14" i="24"/>
  <c r="C24" i="24" s="1"/>
  <c r="C36" i="24" s="1"/>
  <c r="F11" i="24"/>
  <c r="D11" i="24"/>
  <c r="B11" i="24"/>
  <c r="F10" i="24"/>
  <c r="D10" i="24"/>
  <c r="B10" i="24"/>
  <c r="F9" i="24"/>
  <c r="G12" i="24" s="1"/>
  <c r="D9" i="24"/>
  <c r="B9" i="24"/>
  <c r="F8" i="24"/>
  <c r="D8" i="24"/>
  <c r="B8" i="24"/>
  <c r="L35" i="25" l="1"/>
  <c r="L29" i="25"/>
  <c r="C12" i="24"/>
  <c r="C34" i="24" s="1"/>
  <c r="C35" i="24" s="1"/>
  <c r="C38" i="24" s="1"/>
  <c r="G24" i="24"/>
  <c r="G26" i="24" s="1"/>
  <c r="E12" i="24"/>
  <c r="E26" i="24"/>
  <c r="C8" i="21"/>
  <c r="H19" i="5"/>
  <c r="C26" i="24" l="1"/>
  <c r="C30" i="24" s="1"/>
  <c r="E28" i="24" s="1"/>
  <c r="E30" i="24" s="1"/>
  <c r="G28" i="24" s="1"/>
  <c r="G30" i="24" s="1"/>
  <c r="B14" i="23"/>
  <c r="C15" i="22" l="1"/>
  <c r="B15" i="22"/>
  <c r="D15" i="22" s="1"/>
  <c r="C14" i="22"/>
  <c r="B14" i="22"/>
  <c r="D14" i="22" s="1"/>
  <c r="C4" i="22"/>
  <c r="B4" i="22"/>
  <c r="D4" i="22" s="1"/>
  <c r="C3" i="22"/>
  <c r="D3" i="22" s="1"/>
  <c r="D5" i="22" s="1"/>
  <c r="B3" i="22"/>
  <c r="B5" i="22" s="1"/>
  <c r="D15" i="21"/>
  <c r="C15" i="21"/>
  <c r="D14" i="21"/>
  <c r="C14" i="21"/>
  <c r="D4" i="21"/>
  <c r="C4" i="21"/>
  <c r="D3" i="21"/>
  <c r="D5" i="21" s="1"/>
  <c r="C3" i="21"/>
  <c r="C5" i="21" s="1"/>
  <c r="B48" i="20"/>
  <c r="B47" i="20"/>
  <c r="B46" i="20"/>
  <c r="B45" i="20"/>
  <c r="B41" i="20"/>
  <c r="B40" i="20"/>
  <c r="C39" i="20"/>
  <c r="E39" i="20" s="1"/>
  <c r="B39" i="20"/>
  <c r="B38" i="20"/>
  <c r="C37" i="20"/>
  <c r="E37" i="20" s="1"/>
  <c r="B37" i="20"/>
  <c r="B36" i="20"/>
  <c r="A29" i="20"/>
  <c r="B49" i="20" s="1"/>
  <c r="A28" i="20"/>
  <c r="A27" i="20"/>
  <c r="A26" i="20"/>
  <c r="A25" i="20"/>
  <c r="A24" i="20"/>
  <c r="A23" i="20"/>
  <c r="A22" i="20"/>
  <c r="A21" i="20"/>
  <c r="C20" i="20"/>
  <c r="B20" i="20"/>
  <c r="F17" i="20"/>
  <c r="C49" i="20" s="1"/>
  <c r="F16" i="20"/>
  <c r="C41" i="20" s="1"/>
  <c r="E41" i="20" s="1"/>
  <c r="F15" i="20"/>
  <c r="C48" i="20" s="1"/>
  <c r="F14" i="20"/>
  <c r="C46" i="20" s="1"/>
  <c r="F10" i="20"/>
  <c r="C40" i="20" s="1"/>
  <c r="E40" i="20" s="1"/>
  <c r="F9" i="20"/>
  <c r="F8" i="20"/>
  <c r="C38" i="20" s="1"/>
  <c r="E38" i="20" s="1"/>
  <c r="F7" i="20"/>
  <c r="F6" i="20"/>
  <c r="C36" i="20" s="1"/>
  <c r="E36" i="20" l="1"/>
  <c r="C45" i="20"/>
  <c r="B11" i="22"/>
  <c r="D11" i="21"/>
  <c r="C11" i="21"/>
  <c r="C11" i="22"/>
  <c r="C12" i="21"/>
  <c r="D12" i="21"/>
  <c r="C12" i="22"/>
  <c r="B12" i="22"/>
  <c r="D12" i="22" s="1"/>
  <c r="E46" i="20"/>
  <c r="G46" i="20"/>
  <c r="G49" i="20"/>
  <c r="E49" i="20"/>
  <c r="C10" i="22"/>
  <c r="B10" i="22"/>
  <c r="D10" i="22" s="1"/>
  <c r="D10" i="21"/>
  <c r="C10" i="21"/>
  <c r="E48" i="20"/>
  <c r="G48" i="20"/>
  <c r="B9" i="22"/>
  <c r="C9" i="21"/>
  <c r="C9" i="22"/>
  <c r="D9" i="21"/>
  <c r="C13" i="21"/>
  <c r="C13" i="22"/>
  <c r="B13" i="22"/>
  <c r="D13" i="21"/>
  <c r="C47" i="20"/>
  <c r="C5" i="22"/>
  <c r="D13" i="22" l="1"/>
  <c r="D9" i="22"/>
  <c r="C20" i="21"/>
  <c r="D20" i="21"/>
  <c r="H49" i="20"/>
  <c r="C20" i="22"/>
  <c r="B20" i="22"/>
  <c r="D20" i="22" s="1"/>
  <c r="B17" i="22"/>
  <c r="H46" i="20"/>
  <c r="C17" i="21"/>
  <c r="C17" i="22"/>
  <c r="D17" i="21"/>
  <c r="C19" i="22"/>
  <c r="B19" i="22"/>
  <c r="D19" i="21"/>
  <c r="C19" i="21"/>
  <c r="H48" i="20"/>
  <c r="D11" i="22"/>
  <c r="E45" i="20"/>
  <c r="G45" i="20"/>
  <c r="G47" i="20"/>
  <c r="E47" i="20"/>
  <c r="D8" i="21"/>
  <c r="C8" i="22"/>
  <c r="B8" i="22"/>
  <c r="D17" i="22" l="1"/>
  <c r="D19" i="22"/>
  <c r="C21" i="21"/>
  <c r="C22" i="21" s="1"/>
  <c r="D21" i="21"/>
  <c r="D22" i="21" s="1"/>
  <c r="H47" i="20"/>
  <c r="C18" i="22"/>
  <c r="B18" i="22"/>
  <c r="D18" i="21"/>
  <c r="C18" i="21"/>
  <c r="D8" i="22"/>
  <c r="C16" i="22"/>
  <c r="C21" i="22" s="1"/>
  <c r="C22" i="22" s="1"/>
  <c r="C16" i="21"/>
  <c r="D16" i="21"/>
  <c r="B16" i="22"/>
  <c r="D16" i="22" s="1"/>
  <c r="H45" i="20"/>
  <c r="B21" i="22" l="1"/>
  <c r="B22" i="22" s="1"/>
  <c r="D18" i="22"/>
  <c r="D21" i="22" s="1"/>
  <c r="D22" i="22" s="1"/>
  <c r="H8" i="5" l="1"/>
  <c r="H9" i="5"/>
  <c r="H10" i="5"/>
  <c r="H11" i="5"/>
  <c r="H12" i="5"/>
  <c r="H13" i="5"/>
  <c r="H14" i="5"/>
  <c r="H15" i="5"/>
  <c r="H16" i="5"/>
  <c r="H17" i="5"/>
  <c r="H18" i="5"/>
  <c r="C19" i="5"/>
  <c r="D19" i="5"/>
  <c r="E19" i="5"/>
  <c r="F19" i="5"/>
  <c r="G19" i="5"/>
  <c r="B19" i="5"/>
  <c r="H7" i="5"/>
  <c r="G8" i="5"/>
  <c r="G9" i="5"/>
  <c r="G10" i="5"/>
  <c r="G11" i="5"/>
  <c r="G12" i="5"/>
  <c r="G13" i="5"/>
  <c r="G14" i="5"/>
  <c r="G15" i="5"/>
  <c r="G16" i="5"/>
  <c r="G17" i="5"/>
  <c r="G18" i="5"/>
  <c r="G7" i="5"/>
  <c r="E8" i="5"/>
  <c r="E9" i="5"/>
  <c r="E10" i="5"/>
  <c r="E11" i="5"/>
  <c r="E12" i="5"/>
  <c r="E13" i="5"/>
  <c r="E14" i="5"/>
  <c r="E15" i="5"/>
  <c r="E16" i="5"/>
  <c r="E17" i="5"/>
  <c r="E18" i="5"/>
  <c r="E7" i="5"/>
  <c r="C8" i="5"/>
  <c r="C9" i="5"/>
  <c r="C10" i="5"/>
  <c r="C11" i="5"/>
  <c r="C12" i="5"/>
  <c r="C13" i="5"/>
  <c r="C14" i="5"/>
  <c r="C15" i="5"/>
  <c r="C16" i="5"/>
  <c r="C17" i="5"/>
  <c r="C18" i="5"/>
  <c r="C7" i="5"/>
  <c r="H66" i="4" l="1"/>
  <c r="AJ5" i="4" l="1"/>
  <c r="AE5" i="4"/>
  <c r="Y5" i="4"/>
  <c r="S5" i="4"/>
  <c r="N15" i="15" l="1"/>
  <c r="G23" i="15"/>
  <c r="G14" i="15"/>
  <c r="I14" i="14"/>
  <c r="I16" i="14"/>
  <c r="I12" i="14"/>
  <c r="N24" i="15"/>
  <c r="D3" i="15"/>
  <c r="D3" i="14"/>
  <c r="I38" i="13"/>
  <c r="I24" i="13"/>
  <c r="D3" i="13"/>
  <c r="G14" i="12"/>
  <c r="G16" i="12" s="1"/>
  <c r="G19" i="12" s="1"/>
  <c r="G22" i="12" s="1"/>
  <c r="G25" i="12" s="1"/>
  <c r="G27" i="12" s="1"/>
  <c r="D3" i="12"/>
  <c r="N26" i="15" l="1"/>
  <c r="O15" i="15" s="1"/>
  <c r="G18" i="15"/>
  <c r="H13" i="14"/>
  <c r="I13" i="14" s="1"/>
  <c r="J41" i="13"/>
  <c r="G30" i="12"/>
  <c r="G32" i="12" s="1"/>
  <c r="O24" i="15" l="1"/>
  <c r="O21" i="15"/>
  <c r="O11" i="15"/>
  <c r="O22" i="15"/>
  <c r="O20" i="15"/>
  <c r="O12" i="15"/>
  <c r="G26" i="15"/>
  <c r="H15" i="14"/>
  <c r="I15" i="14" s="1"/>
  <c r="H23" i="15" l="1"/>
  <c r="H21" i="15"/>
  <c r="H14" i="15"/>
  <c r="H12" i="15"/>
  <c r="H22" i="15"/>
  <c r="H13" i="15"/>
  <c r="H18" i="15"/>
  <c r="H17" i="14"/>
  <c r="I17" i="14" s="1"/>
  <c r="E35" i="4" l="1"/>
  <c r="E34" i="4"/>
  <c r="E36" i="4" s="1"/>
  <c r="E21" i="4"/>
  <c r="E20" i="4"/>
  <c r="E22" i="4" s="1"/>
  <c r="AM11" i="4"/>
  <c r="AM14" i="4" s="1"/>
  <c r="AM16" i="4" s="1"/>
  <c r="AM18" i="4" s="1"/>
  <c r="AG11" i="4"/>
  <c r="AF11" i="4"/>
  <c r="W10" i="4"/>
  <c r="W12" i="4" s="1"/>
  <c r="U10" i="4"/>
  <c r="U12" i="4" s="1"/>
  <c r="AA8" i="4" s="1"/>
  <c r="P10" i="4"/>
  <c r="AM9" i="4"/>
  <c r="P9" i="4"/>
  <c r="P11" i="4" s="1"/>
  <c r="AG9" i="4" l="1"/>
  <c r="AF9" i="4"/>
  <c r="AF8" i="4"/>
  <c r="AF10" i="4" s="1"/>
  <c r="AF12" i="4" s="1"/>
  <c r="AA10" i="4"/>
  <c r="AA12" i="4" s="1"/>
  <c r="AA14" i="4" s="1"/>
  <c r="AG8" i="4"/>
  <c r="AG10" i="4" s="1"/>
  <c r="AG12" i="4" s="1"/>
  <c r="AC8" i="4"/>
  <c r="AC10" i="4" s="1"/>
  <c r="AC12" i="4" s="1"/>
  <c r="AC14" i="4" s="1"/>
  <c r="AH12" i="4" l="1"/>
  <c r="AA16" i="4"/>
</calcChain>
</file>

<file path=xl/sharedStrings.xml><?xml version="1.0" encoding="utf-8"?>
<sst xmlns="http://schemas.openxmlformats.org/spreadsheetml/2006/main" count="715" uniqueCount="450">
  <si>
    <t>TOTAL</t>
  </si>
  <si>
    <t>Elaboró</t>
  </si>
  <si>
    <t>Revisó</t>
  </si>
  <si>
    <t>IMPORTE</t>
  </si>
  <si>
    <t>Autorizó</t>
  </si>
  <si>
    <t>UNIDADES</t>
  </si>
  <si>
    <t>Agosto</t>
  </si>
  <si>
    <t>Septiembre</t>
  </si>
  <si>
    <t>Octubre</t>
  </si>
  <si>
    <t>Noviembre</t>
  </si>
  <si>
    <t>Diciembre</t>
  </si>
  <si>
    <t>Febrero</t>
  </si>
  <si>
    <t>Marzo</t>
  </si>
  <si>
    <t>Junio</t>
  </si>
  <si>
    <t>Julio</t>
  </si>
  <si>
    <t>Concepto</t>
  </si>
  <si>
    <t>Depreciación</t>
  </si>
  <si>
    <t>*</t>
  </si>
  <si>
    <t>Mar - Vella S.a. de C.V.</t>
  </si>
  <si>
    <t xml:space="preserve">Cabot S. A. de C. V. </t>
  </si>
  <si>
    <t>Presupuesto de Ventas</t>
  </si>
  <si>
    <t>Presupuesto de Producción</t>
  </si>
  <si>
    <t>Presupuesto de Compras</t>
  </si>
  <si>
    <t>Presupuesto de Mano de Obra Directa</t>
  </si>
  <si>
    <t>Presupuesto del Estado de Costo de Producción y/o ventas</t>
  </si>
  <si>
    <t>a)</t>
  </si>
  <si>
    <t>Ventas estimadas:</t>
  </si>
  <si>
    <t>Producto M</t>
  </si>
  <si>
    <t xml:space="preserve">unidades a </t>
  </si>
  <si>
    <t>por unidad.</t>
  </si>
  <si>
    <t>Producto</t>
  </si>
  <si>
    <t>Volumen</t>
  </si>
  <si>
    <t>Costo unitario</t>
  </si>
  <si>
    <t>Total de ventas</t>
  </si>
  <si>
    <t>K</t>
  </si>
  <si>
    <t>L</t>
  </si>
  <si>
    <t>A</t>
  </si>
  <si>
    <t>B</t>
  </si>
  <si>
    <t>Horas requeridas</t>
  </si>
  <si>
    <t>Depto. 1</t>
  </si>
  <si>
    <t>Depto. 2</t>
  </si>
  <si>
    <t>Total</t>
  </si>
  <si>
    <t>Inventario inicial de materia prima</t>
  </si>
  <si>
    <t>Producto N</t>
  </si>
  <si>
    <t>Unidades que se espera vender</t>
  </si>
  <si>
    <t>Unidades requeridas para la producción</t>
  </si>
  <si>
    <t>Producto K</t>
  </si>
  <si>
    <t>Compras</t>
  </si>
  <si>
    <t>Unidades deseadas</t>
  </si>
  <si>
    <t>Inventario final</t>
  </si>
  <si>
    <t>Producto L</t>
  </si>
  <si>
    <t>Materia prima disponible</t>
  </si>
  <si>
    <t>b)</t>
  </si>
  <si>
    <t>Total de Horas</t>
  </si>
  <si>
    <t>Inventario final de materia prima</t>
  </si>
  <si>
    <t>Unidades estimadas</t>
  </si>
  <si>
    <t>Inventario inicial</t>
  </si>
  <si>
    <t>Tarifa unitaria</t>
  </si>
  <si>
    <t>Materia prima utilizada en la producción</t>
  </si>
  <si>
    <t>Material A</t>
  </si>
  <si>
    <t>kg</t>
  </si>
  <si>
    <t>Unidades totales</t>
  </si>
  <si>
    <t>Unidades a comprar</t>
  </si>
  <si>
    <t>Costo total</t>
  </si>
  <si>
    <t>Mano de obra directa</t>
  </si>
  <si>
    <t>Material B</t>
  </si>
  <si>
    <t>Precio unitario</t>
  </si>
  <si>
    <t>Costos indirectos</t>
  </si>
  <si>
    <t>Total de compras</t>
  </si>
  <si>
    <t>Costos incurridos en la producción</t>
  </si>
  <si>
    <t>Inventario inicial de artículos terminados</t>
  </si>
  <si>
    <t>Costo total de compras</t>
  </si>
  <si>
    <t>Artículos terminado disponibles</t>
  </si>
  <si>
    <t>Inventario final de artículos terminados</t>
  </si>
  <si>
    <t>Costo de lo vendido</t>
  </si>
  <si>
    <t>Valuación del Inventario estimado de Productos  Terminados</t>
  </si>
  <si>
    <t>c)</t>
  </si>
  <si>
    <t>Valuación del Inventario deseado de Productos  Terminados</t>
  </si>
  <si>
    <t>d)</t>
  </si>
  <si>
    <t>Materiales directos utilizados en la producción:</t>
  </si>
  <si>
    <t>kg por unidad.</t>
  </si>
  <si>
    <t>e)</t>
  </si>
  <si>
    <t>El costo unitario para materiales directos:</t>
  </si>
  <si>
    <t>por kg.</t>
  </si>
  <si>
    <t>f)</t>
  </si>
  <si>
    <t>Requerimiento para mano de obra directa:</t>
  </si>
  <si>
    <t>hrs.</t>
  </si>
  <si>
    <t>g)</t>
  </si>
  <si>
    <t>Tarifa de mano de obra directa:</t>
  </si>
  <si>
    <t>hora.</t>
  </si>
  <si>
    <t>h)</t>
  </si>
  <si>
    <t>Salarios indirectos de fábrica</t>
  </si>
  <si>
    <t>Depreciación de planta y equipo</t>
  </si>
  <si>
    <t>Materiales indirectos</t>
  </si>
  <si>
    <t>Energía y luz</t>
  </si>
  <si>
    <t>Costos Indirectos</t>
  </si>
  <si>
    <t>PRESUPUESTOS S.A. DE C.V.</t>
  </si>
  <si>
    <t>PRESUPUESTOS DE VENTA</t>
  </si>
  <si>
    <t>PV</t>
  </si>
  <si>
    <t>P</t>
  </si>
  <si>
    <t>T</t>
  </si>
  <si>
    <t>V</t>
  </si>
  <si>
    <t>Meses</t>
  </si>
  <si>
    <t>TOTAL.</t>
  </si>
  <si>
    <t>Abril</t>
  </si>
  <si>
    <t>Mayo</t>
  </si>
  <si>
    <t>DATOS PARA PRESUPUESTO DE PRODUCCIÓN</t>
  </si>
  <si>
    <t>UNIDADES INICIALES</t>
  </si>
  <si>
    <t>% de avance</t>
  </si>
  <si>
    <t>U.EQUIVALENTES</t>
  </si>
  <si>
    <t>UNIDADES FINALES</t>
  </si>
  <si>
    <t>% De avance</t>
  </si>
  <si>
    <t>U. EQUIVALENTES</t>
  </si>
  <si>
    <t>II</t>
  </si>
  <si>
    <t>IF</t>
  </si>
  <si>
    <t>PRESUPUESTOS De PRODUCCIÓN</t>
  </si>
  <si>
    <t>Unidades requeridas para la venta</t>
  </si>
  <si>
    <t>Inventario final unidades terminadas</t>
  </si>
  <si>
    <t>Total de unidad requeridas</t>
  </si>
  <si>
    <t>Inventario incial de unidades terminadas</t>
  </si>
  <si>
    <t>Unidades transferidas a terminadas</t>
  </si>
  <si>
    <t>Inventario final de produccion en proceso</t>
  </si>
  <si>
    <t>Inventario incial de produccion en proceso</t>
  </si>
  <si>
    <t>Unidades a producirse</t>
  </si>
  <si>
    <t>Consumo de materiales directos en la producción</t>
  </si>
  <si>
    <t>Tela(M)</t>
  </si>
  <si>
    <t xml:space="preserve">Botones </t>
  </si>
  <si>
    <t>Inventario final de materiales directos deseado 4,500 m de tela y 2,500 botones</t>
  </si>
  <si>
    <t>Inventario incial de materiales diretos 5,000 m de tela y de 1,900 botones</t>
  </si>
  <si>
    <t>Costo unitario es de 2.50 el metro de tela y de 1.10 por boton</t>
  </si>
  <si>
    <t>PRESUPUESTOS DE COMPRA DE MATERIALES</t>
  </si>
  <si>
    <t>Tela</t>
  </si>
  <si>
    <t>Boton</t>
  </si>
  <si>
    <t>Unidades necesarias produccion</t>
  </si>
  <si>
    <t>Inventario final de materiales</t>
  </si>
  <si>
    <t>Total de unidades de materiales que deberán proporcionarse</t>
  </si>
  <si>
    <t>Inventio inicial de materi. Directos</t>
  </si>
  <si>
    <t>Precio de compra por unidades</t>
  </si>
  <si>
    <t>Total del costo de la compras</t>
  </si>
  <si>
    <t>REQUERIMIENTOS DE MO</t>
  </si>
  <si>
    <t>Hora</t>
  </si>
  <si>
    <t>Costo</t>
  </si>
  <si>
    <t>PRESUPUESTOS DE MANO DE OBRA DIRECTA</t>
  </si>
  <si>
    <t>Unidades a Producirse</t>
  </si>
  <si>
    <t>Hrs. Totales</t>
  </si>
  <si>
    <t>Presupuesto total 20.- por hora</t>
  </si>
  <si>
    <t>CV</t>
  </si>
  <si>
    <t>M.O.I</t>
  </si>
  <si>
    <t>CF</t>
  </si>
  <si>
    <t>Seguros</t>
  </si>
  <si>
    <t>Depreciacion fija</t>
  </si>
  <si>
    <t>M.P.I</t>
  </si>
  <si>
    <t>Depreciacion variable</t>
  </si>
  <si>
    <t>Supervision</t>
  </si>
  <si>
    <t>PRESUPUESTOS DE CARGOS INDIRECTOS</t>
  </si>
  <si>
    <t>LA CAPACIDAD PRESUPUESTADA ES DE 37,900 HRS-MÁQUINA</t>
  </si>
  <si>
    <t>Las H-M requeridas para cada producto son: P: 1.8   T:1   V:2</t>
  </si>
  <si>
    <t>¿Cuál es el importe de la tasa de aplicación por hr-máquina para Cargos Indirectos??</t>
  </si>
  <si>
    <t>CONSUMO DE MATERIALES DIRECTOS</t>
  </si>
  <si>
    <t>UNIDADES TERMINADAS</t>
  </si>
  <si>
    <t>CONSUMO TOTAL DE MATERIALES</t>
  </si>
  <si>
    <t>CTO.UNITARIO</t>
  </si>
  <si>
    <t>CTO. DE LOS MATERIALES USADOS</t>
  </si>
  <si>
    <t>TELA</t>
  </si>
  <si>
    <t>BOTONES</t>
  </si>
  <si>
    <t>Publicidad</t>
  </si>
  <si>
    <t>Almacenamiento</t>
  </si>
  <si>
    <t>Suministros</t>
  </si>
  <si>
    <t>Salarios</t>
  </si>
  <si>
    <t>%</t>
  </si>
  <si>
    <t>Costo de Ventas</t>
  </si>
  <si>
    <t>Utilidad Bruta</t>
  </si>
  <si>
    <t>Utilidad antes de Impuestos</t>
  </si>
  <si>
    <t>Utilidad del Ejercicio</t>
  </si>
  <si>
    <t>Inventario</t>
  </si>
  <si>
    <t>Terreno</t>
  </si>
  <si>
    <t>ESTADO DE COSTOS DE PRODUCCION Y VENTAS</t>
  </si>
  <si>
    <t>Inventario Inicial de M.P Disponible</t>
  </si>
  <si>
    <t>(+)</t>
  </si>
  <si>
    <t>Compra de M.P Disponible</t>
  </si>
  <si>
    <t>(=)</t>
  </si>
  <si>
    <t>M.P Directa Disponible</t>
  </si>
  <si>
    <t>(-)</t>
  </si>
  <si>
    <t>Inventario Final de M.P Disponible</t>
  </si>
  <si>
    <t>M.P Disponible Utilizada</t>
  </si>
  <si>
    <t>M.O Directa</t>
  </si>
  <si>
    <t xml:space="preserve">Costo Primo </t>
  </si>
  <si>
    <t xml:space="preserve">Cargos Indirectos </t>
  </si>
  <si>
    <t>Total de Costos de Produccion Presupuestada</t>
  </si>
  <si>
    <t xml:space="preserve">Inventario Inicial de Produccion en Proceso </t>
  </si>
  <si>
    <t>Costo de la Produccion en Proceso Disponible</t>
  </si>
  <si>
    <t>Inventario Final de Produccion en Proceso</t>
  </si>
  <si>
    <t>Costo de la Produccion Terminada</t>
  </si>
  <si>
    <t xml:space="preserve">Inventario Inicial de Articulos Terminados </t>
  </si>
  <si>
    <t>Costo de la Procuccion Terminada Disponible</t>
  </si>
  <si>
    <t>Inventario Final de Articulos Terminados</t>
  </si>
  <si>
    <t xml:space="preserve">Costo de Ventas </t>
  </si>
  <si>
    <t>Elaboro</t>
  </si>
  <si>
    <t xml:space="preserve">                    Reviso</t>
  </si>
  <si>
    <t xml:space="preserve">                Autorizo</t>
  </si>
  <si>
    <t>PRESUPUESTO DE COMERCIALIZACION Y ADMINISTRACION</t>
  </si>
  <si>
    <t>Subtotal</t>
  </si>
  <si>
    <t>Sueldos y Salarios</t>
  </si>
  <si>
    <t>Comisiones sobre Ventas</t>
  </si>
  <si>
    <t xml:space="preserve">Viajes </t>
  </si>
  <si>
    <t>Sueldo del Gerente de Comercializacion</t>
  </si>
  <si>
    <t xml:space="preserve">Total de Gastos de Comercializacion </t>
  </si>
  <si>
    <t>Sueldos de empleados de oficinas</t>
  </si>
  <si>
    <t xml:space="preserve">Total de Gastos de Administracion </t>
  </si>
  <si>
    <t>Gasto Total de Comercializacion y Administracion</t>
  </si>
  <si>
    <t xml:space="preserve">   Reviso</t>
  </si>
  <si>
    <t xml:space="preserve">                               Autorizo</t>
  </si>
  <si>
    <t xml:space="preserve">ESTADO DE RESULTADOS INTEGRAL </t>
  </si>
  <si>
    <t>Impuestos del Ejercicio</t>
  </si>
  <si>
    <t>Reviso</t>
  </si>
  <si>
    <t xml:space="preserve"> Autorizo</t>
  </si>
  <si>
    <t>ESTADO DE SITUACION FINANCIERA PRESUPUESTADO</t>
  </si>
  <si>
    <t>ACTIVO</t>
  </si>
  <si>
    <t>PASIVO</t>
  </si>
  <si>
    <t>Cuentas por Pagar</t>
  </si>
  <si>
    <t>Efectivo</t>
  </si>
  <si>
    <t xml:space="preserve">Impuestos por Pagar </t>
  </si>
  <si>
    <t xml:space="preserve">Cuentas por Cobrar </t>
  </si>
  <si>
    <t>Materia Prima</t>
  </si>
  <si>
    <t>Produccion en Proceso</t>
  </si>
  <si>
    <t xml:space="preserve">Articulos Terminados </t>
  </si>
  <si>
    <t>CAPITAL CONTABLE</t>
  </si>
  <si>
    <t>Capital Social</t>
  </si>
  <si>
    <t>Edificio y Equipo</t>
  </si>
  <si>
    <t>Utilidad Acumulada</t>
  </si>
  <si>
    <r>
      <t>Gastos</t>
    </r>
    <r>
      <rPr>
        <b/>
        <sz val="11"/>
        <color theme="1"/>
        <rFont val="Calibri"/>
        <family val="2"/>
        <scheme val="minor"/>
      </rPr>
      <t xml:space="preserve"> Variables</t>
    </r>
    <r>
      <rPr>
        <sz val="11"/>
        <color theme="1"/>
        <rFont val="Calibri"/>
        <family val="2"/>
        <scheme val="minor"/>
      </rPr>
      <t xml:space="preserve"> de Comercializacion </t>
    </r>
  </si>
  <si>
    <r>
      <t xml:space="preserve">Total de Gastos </t>
    </r>
    <r>
      <rPr>
        <b/>
        <sz val="11"/>
        <color theme="1"/>
        <rFont val="Calibri"/>
        <family val="2"/>
        <scheme val="minor"/>
      </rPr>
      <t>Variables</t>
    </r>
    <r>
      <rPr>
        <sz val="11"/>
        <color theme="1"/>
        <rFont val="Calibri"/>
        <family val="2"/>
        <scheme val="minor"/>
      </rPr>
      <t xml:space="preserve"> de Comercializacion </t>
    </r>
  </si>
  <si>
    <r>
      <t xml:space="preserve">Gastos </t>
    </r>
    <r>
      <rPr>
        <b/>
        <sz val="11"/>
        <color theme="1"/>
        <rFont val="Calibri"/>
        <family val="2"/>
        <scheme val="minor"/>
      </rPr>
      <t>Fijos</t>
    </r>
    <r>
      <rPr>
        <sz val="11"/>
        <color theme="1"/>
        <rFont val="Calibri"/>
        <family val="2"/>
        <scheme val="minor"/>
      </rPr>
      <t xml:space="preserve"> de Comercializacion </t>
    </r>
  </si>
  <si>
    <r>
      <t>Total de Gastos</t>
    </r>
    <r>
      <rPr>
        <b/>
        <sz val="11"/>
        <color theme="1"/>
        <rFont val="Calibri"/>
        <family val="2"/>
        <scheme val="minor"/>
      </rPr>
      <t xml:space="preserve"> Fijos</t>
    </r>
    <r>
      <rPr>
        <sz val="11"/>
        <color theme="1"/>
        <rFont val="Calibri"/>
        <family val="2"/>
        <scheme val="minor"/>
      </rPr>
      <t xml:space="preserve"> de Comercializacion </t>
    </r>
  </si>
  <si>
    <r>
      <t>Gastos</t>
    </r>
    <r>
      <rPr>
        <b/>
        <sz val="11"/>
        <color theme="1"/>
        <rFont val="Calibri"/>
        <family val="2"/>
        <scheme val="minor"/>
      </rPr>
      <t xml:space="preserve"> Variables</t>
    </r>
    <r>
      <rPr>
        <sz val="11"/>
        <color theme="1"/>
        <rFont val="Calibri"/>
        <family val="2"/>
        <scheme val="minor"/>
      </rPr>
      <t xml:space="preserve"> de Administracion </t>
    </r>
  </si>
  <si>
    <r>
      <t xml:space="preserve">Total de Gastos </t>
    </r>
    <r>
      <rPr>
        <b/>
        <sz val="11"/>
        <color theme="1"/>
        <rFont val="Calibri"/>
        <family val="2"/>
        <scheme val="minor"/>
      </rPr>
      <t>Variables</t>
    </r>
    <r>
      <rPr>
        <sz val="11"/>
        <color theme="1"/>
        <rFont val="Calibri"/>
        <family val="2"/>
        <scheme val="minor"/>
      </rPr>
      <t xml:space="preserve"> de Administracion </t>
    </r>
  </si>
  <si>
    <r>
      <t xml:space="preserve">Gastos </t>
    </r>
    <r>
      <rPr>
        <b/>
        <sz val="11"/>
        <color theme="1"/>
        <rFont val="Calibri"/>
        <family val="2"/>
        <scheme val="minor"/>
      </rPr>
      <t>Fijos</t>
    </r>
    <r>
      <rPr>
        <sz val="11"/>
        <color theme="1"/>
        <rFont val="Calibri"/>
        <family val="2"/>
        <scheme val="minor"/>
      </rPr>
      <t xml:space="preserve"> de Administracion </t>
    </r>
  </si>
  <si>
    <r>
      <t>Total de Gastos</t>
    </r>
    <r>
      <rPr>
        <b/>
        <sz val="11"/>
        <color theme="1"/>
        <rFont val="Calibri"/>
        <family val="2"/>
        <scheme val="minor"/>
      </rPr>
      <t xml:space="preserve"> Fijos</t>
    </r>
    <r>
      <rPr>
        <sz val="11"/>
        <color theme="1"/>
        <rFont val="Calibri"/>
        <family val="2"/>
        <scheme val="minor"/>
      </rPr>
      <t xml:space="preserve"> de Administracion </t>
    </r>
  </si>
  <si>
    <t xml:space="preserve">Depreciacion </t>
  </si>
  <si>
    <t>INVENTARIO DE PRODUCCIÓN EN PROCESO</t>
  </si>
  <si>
    <t>INVENTARIO DE ART.TERMINADOS</t>
  </si>
  <si>
    <t>Nivel de empleo de la capacidad instalada</t>
  </si>
  <si>
    <t>Políticas sobre productos</t>
  </si>
  <si>
    <t>Intención de ampliar su oferta mediante proyectos de inversión</t>
  </si>
  <si>
    <t>Tendencia de los negocios( evaluaciones del pasado y el presente)</t>
  </si>
  <si>
    <t>Cambios en las variables económicas:</t>
  </si>
  <si>
    <t>Tasas de interés</t>
  </si>
  <si>
    <t>Gravámenes aduaneros</t>
  </si>
  <si>
    <t>Futuro Mercantil:</t>
  </si>
  <si>
    <t>Productoras de cemento</t>
  </si>
  <si>
    <t>Arena</t>
  </si>
  <si>
    <t>Ladrillo</t>
  </si>
  <si>
    <t>Contrucción de Vivienda</t>
  </si>
  <si>
    <t>Centros Comerciales</t>
  </si>
  <si>
    <t>Obras de Infraestructura</t>
  </si>
  <si>
    <t>Comercialización de Alimentos</t>
  </si>
  <si>
    <t>Consumo por familias</t>
  </si>
  <si>
    <t>Mercados potenciales</t>
  </si>
  <si>
    <t>Crecimiento demográfico en regiones o zonas geográficas donde se distribuye en producto.</t>
  </si>
  <si>
    <t>Actividad portuaria</t>
  </si>
  <si>
    <t>Servicios de nacionalización de mercancías</t>
  </si>
  <si>
    <t>Almacenamiento temporal de contenedores</t>
  </si>
  <si>
    <t>Mantenimiento de las unidades navales o buques que ingresan al puerto.</t>
  </si>
  <si>
    <t>Estimaciones alcomportamiento del comercio exterior previsto.</t>
  </si>
  <si>
    <t>Sub-total</t>
  </si>
  <si>
    <t>Ventas del último año / incrementos porcentuales</t>
  </si>
  <si>
    <t>DATOS PRESUPUESTADOS DE LAS LINEAS DE PRODUCTOS Y REGIONES</t>
  </si>
  <si>
    <t>Producto A</t>
  </si>
  <si>
    <t>Producto B</t>
  </si>
  <si>
    <t xml:space="preserve">Region Norte </t>
  </si>
  <si>
    <t>Region Sur</t>
  </si>
  <si>
    <t>Precio unitatrio de venta</t>
  </si>
  <si>
    <t>Costo unitario de producción</t>
  </si>
  <si>
    <t>Embarques</t>
  </si>
  <si>
    <t>Unidades manejadas</t>
  </si>
  <si>
    <t>Ordenes de los clientes</t>
  </si>
  <si>
    <t>Devoluciones</t>
  </si>
  <si>
    <t>Unidades en almácen</t>
  </si>
  <si>
    <t>Unidades vendidas</t>
  </si>
  <si>
    <t>Cuentas vendidas</t>
  </si>
  <si>
    <t>Llamadas de venta</t>
  </si>
  <si>
    <t>Artícluos de oficina</t>
  </si>
  <si>
    <t>Pulgadas de los espacios periodisticos para publicidad</t>
  </si>
  <si>
    <t>COSTOS UNITARIOS PRESUPUESTADOS PARA LOS GENERADORES ABC</t>
  </si>
  <si>
    <t>Análisis de rentabilidad por región</t>
  </si>
  <si>
    <t xml:space="preserve">Ingresos x venta </t>
  </si>
  <si>
    <t>Costo de Venta</t>
  </si>
  <si>
    <t xml:space="preserve">    Renta</t>
  </si>
  <si>
    <t>Variables</t>
  </si>
  <si>
    <t>Fijos</t>
  </si>
  <si>
    <t>Actividad comercializadora</t>
  </si>
  <si>
    <t>Total de generadores ABC</t>
  </si>
  <si>
    <t>Unitario</t>
  </si>
  <si>
    <t xml:space="preserve">Total </t>
  </si>
  <si>
    <t>Almacenamiento y manejo</t>
  </si>
  <si>
    <t xml:space="preserve">  Costos Variables:</t>
  </si>
  <si>
    <t xml:space="preserve">    Recepción</t>
  </si>
  <si>
    <t xml:space="preserve">    Fijación de precio    etiquetado y marcado</t>
  </si>
  <si>
    <t xml:space="preserve">    Clasificación</t>
  </si>
  <si>
    <t>Total de gastos operativos</t>
  </si>
  <si>
    <t xml:space="preserve">    Devolcuiones manejadas</t>
  </si>
  <si>
    <t xml:space="preserve">    Tomas fisicas de inventarios</t>
  </si>
  <si>
    <t xml:space="preserve">    Tramites de oficina de las ordenes de embarque</t>
  </si>
  <si>
    <t>Transporte</t>
  </si>
  <si>
    <t>Actividades generales de comercialización</t>
  </si>
  <si>
    <t>Ventas personales</t>
  </si>
  <si>
    <t>Publicidad y promociones de venta</t>
  </si>
  <si>
    <r>
      <t xml:space="preserve">  </t>
    </r>
    <r>
      <rPr>
        <b/>
        <u/>
        <sz val="11"/>
        <color theme="1"/>
        <rFont val="Leelawadee"/>
      </rPr>
      <t>Costos Fijos:</t>
    </r>
  </si>
  <si>
    <t>DRIVERS</t>
  </si>
  <si>
    <t>Renta</t>
  </si>
  <si>
    <t>Crédito y cobranza</t>
  </si>
  <si>
    <t>Región Norte</t>
  </si>
  <si>
    <t>Región Sur</t>
  </si>
  <si>
    <t xml:space="preserve"> A</t>
  </si>
  <si>
    <t xml:space="preserve"> B</t>
  </si>
  <si>
    <t>Gastos de operación:</t>
  </si>
  <si>
    <t>DRIVERS PRESUPUESTADOS POR REGIÓN</t>
  </si>
  <si>
    <t xml:space="preserve">    Devoluciones manejadas</t>
  </si>
  <si>
    <t>Se proporciona la siguiente información de las ventas y productos de la compañía Mar -Vella para el mes de junio 2022.</t>
  </si>
  <si>
    <r>
      <t xml:space="preserve">Inventarios </t>
    </r>
    <r>
      <rPr>
        <b/>
        <sz val="12"/>
        <color theme="1"/>
        <rFont val="Arial"/>
        <family val="2"/>
      </rPr>
      <t>estimados</t>
    </r>
    <r>
      <rPr>
        <sz val="12"/>
        <color theme="1"/>
        <rFont val="Arial"/>
        <family val="2"/>
      </rPr>
      <t xml:space="preserve"> al 1° de junio 2022:</t>
    </r>
  </si>
  <si>
    <t>No hubo inventario estimado de producción en proceso en junio 2022.</t>
  </si>
  <si>
    <t>Inventario deseado al 30 de junio 2022:</t>
  </si>
  <si>
    <t>No hubo inventario deseado de producción en proceso en junio 2022.</t>
  </si>
  <si>
    <t>Concepto del importe de costos indirectos estimados para junio 2022:</t>
  </si>
  <si>
    <t>Para junio 2022</t>
  </si>
  <si>
    <t>AL 31 DE DIC-2022</t>
  </si>
  <si>
    <t>PARA EL 31 DE DICIEMBRE 2022</t>
  </si>
  <si>
    <t>AL 31 DE DICIEMBRE DEL 2022</t>
  </si>
  <si>
    <t>Ingresos</t>
  </si>
  <si>
    <t>Gastos de Generales</t>
  </si>
  <si>
    <t>Utilidad del Neta</t>
  </si>
  <si>
    <t>Activo a Corto Plazo</t>
  </si>
  <si>
    <t>Activo a Largo Plazo</t>
  </si>
  <si>
    <t>Total del Activo a Corto Plazo</t>
  </si>
  <si>
    <t>Total del Activo a Largo Plazo</t>
  </si>
  <si>
    <t xml:space="preserve"> Total del Activo</t>
  </si>
  <si>
    <t>Pasivo a Corto Plazo</t>
  </si>
  <si>
    <t>Total Pasivo a Corto Plazo</t>
  </si>
  <si>
    <t>Total del Capital Contable</t>
  </si>
  <si>
    <t>Total de Pasivo y Capital Contable</t>
  </si>
  <si>
    <t>TOTAL DE CU MIXTO</t>
  </si>
  <si>
    <t>Análisis de rentabilidad por líne de producto</t>
  </si>
  <si>
    <t xml:space="preserve"> -</t>
  </si>
  <si>
    <t xml:space="preserve"> =</t>
  </si>
  <si>
    <t>Utilidad o ( Pérdida) de operación</t>
  </si>
  <si>
    <t>UNA EMPRESA DE TEXTILES ESTA CONSIDERANDO EL REEMPLAZO DE UNA MAQUINA EXISTENTE. La maquina nueva cuesta 1,100 000.- y requiere de costos de instalacion de 150,000.-La maquina existente se puede vender en 200,000.- Tiene una antigüedad de dos años, nueva costo 800,000 tiene una valor contable de 404,000.-. Los porcentajes a aplicar en la nueva maquina para depreciación son los siguientes:</t>
  </si>
  <si>
    <t>AÑOS</t>
  </si>
  <si>
    <t>DEPRECIACIÓN</t>
  </si>
  <si>
    <t xml:space="preserve"> La empresa tienen un costo de capital del 12% y una tasa de impuestos del 40%. Supongase que la empresa no cuenta con ingresos de operacion adecuados contra los cuales deducir cualquier perdida experimentada en la venta de la maquina existente. La empresa contempla ahorros por 500,000.- a partir del año 1</t>
  </si>
  <si>
    <t>Calcula la TIR,VPN PRD</t>
  </si>
  <si>
    <t>COSTO DE MAQUINARIA</t>
  </si>
  <si>
    <t>GTOS. INSTALACIÓN MAQUINARIA</t>
  </si>
  <si>
    <t>MOI</t>
  </si>
  <si>
    <t>VALOR DE RECUPERACIÓN</t>
  </si>
  <si>
    <t>AHORROS</t>
  </si>
  <si>
    <t>V.CONTABLE</t>
  </si>
  <si>
    <t>DEPRECIACION</t>
  </si>
  <si>
    <t>UTILIDAD ( PÉRDIDA) DE OPERACIÓN</t>
  </si>
  <si>
    <t>IMPUESTOS</t>
  </si>
  <si>
    <t>UTILIDAD ( PÉRDIDA) NETA</t>
  </si>
  <si>
    <t>FLUJO OPERATIVO</t>
  </si>
  <si>
    <t>INVERSION INICIAL</t>
  </si>
  <si>
    <t>FCN</t>
  </si>
  <si>
    <t>VP</t>
  </si>
  <si>
    <t>ACUM VP</t>
  </si>
  <si>
    <t>PERIODO DE RECUPERACIÓN</t>
  </si>
  <si>
    <t>PRESUPUESTO DE EFECTIVO</t>
  </si>
  <si>
    <t>De Octubre a Diciembre 2021</t>
  </si>
  <si>
    <t xml:space="preserve">Octubre </t>
  </si>
  <si>
    <t>1. Ventas al contado</t>
  </si>
  <si>
    <t>2. Ventas a crédito después de un mes</t>
  </si>
  <si>
    <t>3. Ventas a crédito después de dos meses</t>
  </si>
  <si>
    <t>4. Dividendos</t>
  </si>
  <si>
    <t>TOTAL DE ENTRADAS</t>
  </si>
  <si>
    <t>1. Pago a Proveedores (Contado)</t>
  </si>
  <si>
    <t>2. Pago a Proveedores (Primer mes anterior)</t>
  </si>
  <si>
    <t>3. Pago a Proveedores (Dos meses anteriores)</t>
  </si>
  <si>
    <t>4. Sueldos y Salarios</t>
  </si>
  <si>
    <t>5. Dividendos</t>
  </si>
  <si>
    <t>6. Arrendamiento</t>
  </si>
  <si>
    <t>7. Adquisión de Maquinaria</t>
  </si>
  <si>
    <t>8. Intereses</t>
  </si>
  <si>
    <t>9. Impuestos</t>
  </si>
  <si>
    <t>10. Fondo de Amortización</t>
  </si>
  <si>
    <t>TOTAL DE SALIDAS</t>
  </si>
  <si>
    <t>Aumento/Decremento de Efectivo</t>
  </si>
  <si>
    <t>SALDO INICIAL DE CAJA</t>
  </si>
  <si>
    <t>SALDO NETO DE EFECTIVO</t>
  </si>
  <si>
    <t>SI CAJA</t>
  </si>
  <si>
    <t>ENTRADAS</t>
  </si>
  <si>
    <t>TOTAL EFECTIVO</t>
  </si>
  <si>
    <t>SALIDAS EFECTIVO</t>
  </si>
  <si>
    <t xml:space="preserve">La empresa presupuesta las siguientes Ventas </t>
  </si>
  <si>
    <t>DETERMINACION DE :</t>
  </si>
  <si>
    <t>Elabora 3 productos:</t>
  </si>
  <si>
    <t>COSTOS UNITARIOS</t>
  </si>
  <si>
    <t>PANTALONES</t>
  </si>
  <si>
    <t>CANTIDAD</t>
  </si>
  <si>
    <t>CU</t>
  </si>
  <si>
    <t>Precio de Vta</t>
  </si>
  <si>
    <t>Pantalones</t>
  </si>
  <si>
    <t xml:space="preserve">Trajes </t>
  </si>
  <si>
    <t>MO</t>
  </si>
  <si>
    <t>Vestidos</t>
  </si>
  <si>
    <t>CI</t>
  </si>
  <si>
    <t>Se pide elabores el presupuesto de Produccion y para ello se te da la siguiente informacion</t>
  </si>
  <si>
    <t>TREJES</t>
  </si>
  <si>
    <t>Inventario de Produccion en Proceso</t>
  </si>
  <si>
    <t>Inventario de Articulos Terminados</t>
  </si>
  <si>
    <t>Unidades Iniciales</t>
  </si>
  <si>
    <t>% procesado</t>
  </si>
  <si>
    <t>Unidades Finales</t>
  </si>
  <si>
    <t>Unidades Equivalentes</t>
  </si>
  <si>
    <t>VESTIDOS</t>
  </si>
  <si>
    <t>Se pide elabores el Presupuesto de Compra de Materiales Directos</t>
  </si>
  <si>
    <t>El consumo de tela, botones es:</t>
  </si>
  <si>
    <t>Unidades Finales  de articulos terminados</t>
  </si>
  <si>
    <t>VALUACIÓN</t>
  </si>
  <si>
    <t>Metros</t>
  </si>
  <si>
    <t>El costo de compra es de</t>
  </si>
  <si>
    <t>Unidades Finales de PP</t>
  </si>
  <si>
    <t>1mtro</t>
  </si>
  <si>
    <t>boton</t>
  </si>
  <si>
    <t xml:space="preserve">La empresa estima un inventario inicial de  materiales directos de </t>
  </si>
  <si>
    <t>mtros de tela</t>
  </si>
  <si>
    <t>botones</t>
  </si>
  <si>
    <t>Valuación IIMP</t>
  </si>
  <si>
    <t>Y como inventario deseado ( Finales) de Materiales</t>
  </si>
  <si>
    <t>Valuación IFMP</t>
  </si>
  <si>
    <t xml:space="preserve">Se pide elabores el Presupuesto de Mano de Obra, para ello cuentas con la siguiente Informacion </t>
  </si>
  <si>
    <t>Horas de M.O por Unidad</t>
  </si>
  <si>
    <t xml:space="preserve">Costo Unitario por Hora </t>
  </si>
  <si>
    <t>Elabora el presupuesto de cargos Indirectos considerando los siguientes cargos presupuestados</t>
  </si>
  <si>
    <t>Conceptos</t>
  </si>
  <si>
    <t>Tipo</t>
  </si>
  <si>
    <t>Dep. proporcion fija</t>
  </si>
  <si>
    <t>Materiales Indirectos</t>
  </si>
  <si>
    <t>Supervicion</t>
  </si>
  <si>
    <t>Mano de Obra Indirecta</t>
  </si>
  <si>
    <t>Dep. proporcion variable</t>
  </si>
  <si>
    <t>COSTOS HORA- MÁQUINA</t>
  </si>
  <si>
    <t>Si la empresa presupuesta una capacidad de 37900 hrs maquina cual es el costo hora maquina para cargos indirectos</t>
  </si>
  <si>
    <t>Los Impuestos del Ejercicio son por un importe de:</t>
  </si>
  <si>
    <t xml:space="preserve">Impuestos </t>
  </si>
  <si>
    <r>
      <t>Las</t>
    </r>
    <r>
      <rPr>
        <b/>
        <sz val="11"/>
        <color theme="1"/>
        <rFont val="Calibri"/>
        <family val="2"/>
        <scheme val="minor"/>
      </rPr>
      <t xml:space="preserve"> horas maquina</t>
    </r>
    <r>
      <rPr>
        <sz val="11"/>
        <color theme="1"/>
        <rFont val="Calibri"/>
        <family val="2"/>
        <scheme val="minor"/>
      </rPr>
      <t xml:space="preserve"> para cada uno de los productos son:</t>
    </r>
  </si>
  <si>
    <t xml:space="preserve">Inventario inicial de Produccion en Proceso esta con un importe de </t>
  </si>
  <si>
    <t>Importes valuados a costos del ejercicio 2019</t>
  </si>
  <si>
    <t xml:space="preserve">Inventario inicial de Produccion Terminada esta con un importe de </t>
  </si>
  <si>
    <t>Con la informacion siguiente, se solicita elaborar el Edo de Situacion Financiera al 31 de Diembre del 2021</t>
  </si>
  <si>
    <t>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</si>
</sst>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quot;$&quot;#,##0.00;[Red]\-&quot;$&quot;#,##0.00"/>
    <numFmt numFmtId="44" formatCode="_-&quot;$&quot;* #,##0.00_-;\-&quot;$&quot;* #,##0.00_-;_-&quot;$&quot;* &quot;-&quot;??_-;_-@_-"/>
    <numFmt numFmtId="43" formatCode="_-* #,##0.00_-;\-* #,##0.00_-;_-* &quot;-&quot;??_-;_-@_-"/>
    <numFmt numFmtId="164" formatCode="_-[$$-80A]* #,##0.00_-;\-[$$-80A]* #,##0.00_-;_-[$$-80A]* &quot;-&quot;??_-;_-@_-"/>
    <numFmt numFmtId="165" formatCode="_(* #,##0_);_(* \(#,##0\);_(* &quot;-&quot;_);_(@_)"/>
    <numFmt numFmtId="166" formatCode="_-* #,##0.00\ &quot;€&quot;_-;\-* #,##0.00\ &quot;€&quot;_-;_-* &quot;-&quot;??\ &quot;€&quot;_-;_-@_-"/>
    <numFmt numFmtId="167" formatCode="_(&quot;$&quot;* #,##0.00_);_(&quot;$&quot;* \(#,##0.00\);_(&quot;$&quot;* &quot;-&quot;??_);_(@_)"/>
    <numFmt numFmtId="168" formatCode="_(* #,##0.00_);_(* \(#,##0.00\);_(* &quot;-&quot;??_);_(@_)"/>
    <numFmt numFmtId="169" formatCode="_(* #,##0.00_);_(* \(#,##0.00\);_(* &quot;-&quot;_);_(@_)"/>
    <numFmt numFmtId="170" formatCode="[$$-540A]#,##0.00"/>
    <numFmt numFmtId="171" formatCode="_-[$$-340A]\ * #,##0.00_-;\-[$$-340A]\ * #,##0.00_-;_-[$$-340A]\ * &quot;-&quot;??_-;_-@_-"/>
    <numFmt numFmtId="172" formatCode="0.0%"/>
    <numFmt numFmtId="173" formatCode="_-* #,##0_-;\-* #,##0_-;_-* &quot;-&quot;??_-;_-@_-"/>
  </numFmts>
  <fonts count="3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2"/>
      <color theme="1"/>
      <name val="Arial"/>
      <family val="2"/>
    </font>
    <font>
      <sz val="10"/>
      <name val="Arial"/>
      <family val="2"/>
    </font>
    <font>
      <sz val="10"/>
      <name val="Arial"/>
    </font>
    <font>
      <b/>
      <sz val="12"/>
      <color theme="1"/>
      <name val="Arial"/>
      <family val="2"/>
    </font>
    <font>
      <b/>
      <sz val="12"/>
      <color theme="8"/>
      <name val="Arial"/>
      <family val="2"/>
    </font>
    <font>
      <b/>
      <sz val="9"/>
      <color theme="8"/>
      <name val="Arial"/>
      <family val="2"/>
    </font>
    <font>
      <b/>
      <sz val="12"/>
      <color rgb="FFCA103C"/>
      <name val="Arial"/>
      <family val="2"/>
    </font>
    <font>
      <b/>
      <sz val="8"/>
      <color theme="8"/>
      <name val="Arial"/>
      <family val="2"/>
    </font>
    <font>
      <sz val="11"/>
      <color theme="1"/>
      <name val="Calibri"/>
      <family val="2"/>
      <charset val="1"/>
      <scheme val="minor"/>
    </font>
    <font>
      <sz val="11"/>
      <color theme="0"/>
      <name val="Calibri"/>
      <family val="2"/>
      <charset val="1"/>
      <scheme val="minor"/>
    </font>
    <font>
      <sz val="9"/>
      <color theme="1"/>
      <name val="Calibri"/>
      <family val="2"/>
      <scheme val="minor"/>
    </font>
    <font>
      <b/>
      <sz val="11"/>
      <color theme="4" tint="0.79998168889431442"/>
      <name val="Calibri"/>
      <family val="2"/>
      <scheme val="minor"/>
    </font>
    <font>
      <b/>
      <sz val="9"/>
      <color theme="4" tint="0.79998168889431442"/>
      <name val="Calibri"/>
      <family val="2"/>
      <scheme val="minor"/>
    </font>
    <font>
      <b/>
      <sz val="12"/>
      <color theme="8" tint="-0.499984740745262"/>
      <name val="Calibri"/>
      <family val="2"/>
      <scheme val="minor"/>
    </font>
    <font>
      <b/>
      <sz val="9"/>
      <color theme="1"/>
      <name val="Calibri"/>
      <family val="2"/>
      <scheme val="minor"/>
    </font>
    <font>
      <b/>
      <u val="double"/>
      <sz val="8"/>
      <color theme="8" tint="-0.499984740745262"/>
      <name val="Calibri"/>
      <family val="2"/>
      <scheme val="minor"/>
    </font>
    <font>
      <b/>
      <sz val="11"/>
      <color theme="1"/>
      <name val="Leelawadee"/>
      <family val="2"/>
      <charset val="222"/>
    </font>
    <font>
      <sz val="11"/>
      <color theme="1"/>
      <name val="Leelawadee"/>
      <family val="2"/>
      <charset val="222"/>
    </font>
    <font>
      <b/>
      <sz val="11"/>
      <color theme="0"/>
      <name val="Leelawadee"/>
      <family val="2"/>
      <charset val="222"/>
    </font>
    <font>
      <b/>
      <sz val="11"/>
      <color theme="1"/>
      <name val="Leelawadee"/>
    </font>
    <font>
      <b/>
      <u/>
      <sz val="11"/>
      <color theme="1"/>
      <name val="Leelawadee"/>
    </font>
    <font>
      <b/>
      <sz val="11"/>
      <color theme="0"/>
      <name val="Calibri"/>
      <family val="2"/>
      <scheme val="minor"/>
    </font>
    <font>
      <u/>
      <sz val="11"/>
      <color theme="1"/>
      <name val="Calibri"/>
      <family val="2"/>
      <scheme val="minor"/>
    </font>
    <font>
      <b/>
      <sz val="14"/>
      <color theme="1"/>
      <name val="Calibri"/>
      <family val="2"/>
      <scheme val="minor"/>
    </font>
    <font>
      <b/>
      <u/>
      <sz val="11"/>
      <color theme="1"/>
      <name val="Calibri"/>
      <family val="2"/>
      <scheme val="minor"/>
    </font>
    <font>
      <b/>
      <sz val="11"/>
      <color theme="7" tint="-0.499984740745262"/>
      <name val="Calibri"/>
      <family val="2"/>
      <scheme val="minor"/>
    </font>
    <font>
      <b/>
      <sz val="11"/>
      <color theme="9" tint="-0.499984740745262"/>
      <name val="Calibri"/>
      <family val="2"/>
      <scheme val="minor"/>
    </font>
    <font>
      <b/>
      <sz val="11"/>
      <color theme="5" tint="-0.499984740745262"/>
      <name val="Calibri"/>
      <family val="2"/>
      <scheme val="minor"/>
    </font>
  </fonts>
  <fills count="27">
    <fill>
      <patternFill patternType="none"/>
    </fill>
    <fill>
      <patternFill patternType="gray125"/>
    </fill>
    <fill>
      <patternFill patternType="solid">
        <fgColor theme="4"/>
      </patternFill>
    </fill>
    <fill>
      <patternFill patternType="solid">
        <fgColor theme="7"/>
      </patternFill>
    </fill>
    <fill>
      <patternFill patternType="solid">
        <fgColor theme="8" tint="0.39997558519241921"/>
        <bgColor indexed="65"/>
      </patternFill>
    </fill>
    <fill>
      <patternFill patternType="solid">
        <fgColor theme="9"/>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9999"/>
        <bgColor indexed="64"/>
      </patternFill>
    </fill>
    <fill>
      <patternFill patternType="solid">
        <fgColor theme="6"/>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indexed="13"/>
        <bgColor indexed="64"/>
      </patternFill>
    </fill>
    <fill>
      <patternFill patternType="solid">
        <fgColor theme="5" tint="-0.249977111117893"/>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EBEBFF"/>
        <bgColor indexed="64"/>
      </patternFill>
    </fill>
    <fill>
      <patternFill patternType="solid">
        <fgColor theme="5" tint="0.59999389629810485"/>
        <bgColor indexed="64"/>
      </patternFill>
    </fill>
    <fill>
      <patternFill patternType="solid">
        <fgColor theme="4" tint="0.59999389629810485"/>
        <bgColor indexed="64"/>
      </patternFill>
    </fill>
  </fills>
  <borders count="62">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rgb="FF7030A0"/>
      </left>
      <right style="medium">
        <color rgb="FF7030A0"/>
      </right>
      <top style="medium">
        <color rgb="FF7030A0"/>
      </top>
      <bottom/>
      <diagonal/>
    </border>
    <border>
      <left/>
      <right style="medium">
        <color rgb="FF7030A0"/>
      </right>
      <top style="medium">
        <color rgb="FF7030A0"/>
      </top>
      <bottom/>
      <diagonal/>
    </border>
    <border>
      <left/>
      <right/>
      <top style="medium">
        <color rgb="FF7030A0"/>
      </top>
      <bottom/>
      <diagonal/>
    </border>
    <border>
      <left/>
      <right style="medium">
        <color rgb="FFFFC000"/>
      </right>
      <top/>
      <bottom/>
      <diagonal/>
    </border>
    <border>
      <left style="medium">
        <color rgb="FFFFC000"/>
      </left>
      <right style="medium">
        <color rgb="FFFFC000"/>
      </right>
      <top style="medium">
        <color rgb="FFFFC000"/>
      </top>
      <bottom style="medium">
        <color rgb="FFFFC000"/>
      </bottom>
      <diagonal/>
    </border>
    <border>
      <left/>
      <right/>
      <top style="medium">
        <color rgb="FFFFC000"/>
      </top>
      <bottom style="medium">
        <color rgb="FFFFC000"/>
      </bottom>
      <diagonal/>
    </border>
    <border>
      <left style="medium">
        <color rgb="FF7030A0"/>
      </left>
      <right style="medium">
        <color rgb="FF7030A0"/>
      </right>
      <top/>
      <bottom style="medium">
        <color rgb="FF7030A0"/>
      </bottom>
      <diagonal/>
    </border>
    <border>
      <left/>
      <right style="medium">
        <color rgb="FF7030A0"/>
      </right>
      <top/>
      <bottom style="medium">
        <color rgb="FF7030A0"/>
      </bottom>
      <diagonal/>
    </border>
    <border>
      <left/>
      <right/>
      <top/>
      <bottom style="medium">
        <color rgb="FF7030A0"/>
      </bottom>
      <diagonal/>
    </border>
    <border>
      <left style="medium">
        <color rgb="FFFFC000"/>
      </left>
      <right style="medium">
        <color rgb="FFFFC000"/>
      </right>
      <top style="medium">
        <color rgb="FFFFC000"/>
      </top>
      <bottom/>
      <diagonal/>
    </border>
    <border>
      <left style="medium">
        <color rgb="FFFFC000"/>
      </left>
      <right/>
      <top style="medium">
        <color rgb="FFFFC000"/>
      </top>
      <bottom/>
      <diagonal/>
    </border>
    <border>
      <left style="medium">
        <color rgb="FFFFC000"/>
      </left>
      <right style="medium">
        <color rgb="FFFFC000"/>
      </right>
      <top/>
      <bottom/>
      <diagonal/>
    </border>
    <border>
      <left/>
      <right style="medium">
        <color rgb="FF7030A0"/>
      </right>
      <top/>
      <bottom/>
      <diagonal/>
    </border>
    <border>
      <left style="medium">
        <color rgb="FFFFC000"/>
      </left>
      <right style="medium">
        <color rgb="FFFFC000"/>
      </right>
      <top/>
      <bottom style="medium">
        <color rgb="FFFFC000"/>
      </bottom>
      <diagonal/>
    </border>
    <border>
      <left style="medium">
        <color rgb="FFFFC000"/>
      </left>
      <right/>
      <top/>
      <bottom style="medium">
        <color rgb="FFFFC000"/>
      </bottom>
      <diagonal/>
    </border>
    <border>
      <left style="medium">
        <color rgb="FF7030A0"/>
      </left>
      <right/>
      <top/>
      <bottom style="medium">
        <color rgb="FF7030A0"/>
      </bottom>
      <diagonal/>
    </border>
    <border>
      <left style="medium">
        <color rgb="FFFFC000"/>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6" fillId="0" borderId="0"/>
    <xf numFmtId="0" fontId="7" fillId="0" borderId="0"/>
    <xf numFmtId="9" fontId="1" fillId="0" borderId="0" applyFont="0" applyFill="0" applyBorder="0" applyAlignment="0" applyProtection="0"/>
    <xf numFmtId="167" fontId="4" fillId="0" borderId="0" applyFont="0" applyFill="0" applyBorder="0" applyAlignment="0" applyProtection="0"/>
    <xf numFmtId="0" fontId="13"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2" borderId="0" applyNumberFormat="0" applyBorder="0" applyAlignment="0" applyProtection="0"/>
  </cellStyleXfs>
  <cellXfs count="381">
    <xf numFmtId="0" fontId="0" fillId="0" borderId="0" xfId="0"/>
    <xf numFmtId="165" fontId="5" fillId="0" borderId="3" xfId="5" applyNumberFormat="1" applyFont="1" applyBorder="1" applyAlignment="1">
      <alignment horizontal="center" vertical="center"/>
    </xf>
    <xf numFmtId="165" fontId="5" fillId="0" borderId="0" xfId="5" applyNumberFormat="1" applyFont="1" applyAlignment="1">
      <alignment horizontal="center" vertical="center"/>
    </xf>
    <xf numFmtId="165" fontId="5" fillId="7" borderId="0" xfId="5" applyNumberFormat="1" applyFont="1" applyFill="1" applyAlignment="1">
      <alignment horizontal="center" vertical="center"/>
    </xf>
    <xf numFmtId="165" fontId="5" fillId="0" borderId="0" xfId="5" applyNumberFormat="1" applyFont="1" applyAlignment="1">
      <alignment vertical="center"/>
    </xf>
    <xf numFmtId="0" fontId="4" fillId="0" borderId="0" xfId="5"/>
    <xf numFmtId="165" fontId="8" fillId="0" borderId="0" xfId="5" applyNumberFormat="1" applyFont="1" applyAlignment="1">
      <alignment horizontal="center" vertical="center"/>
    </xf>
    <xf numFmtId="0" fontId="5" fillId="0" borderId="0" xfId="5" applyFont="1" applyAlignment="1">
      <alignment vertical="center"/>
    </xf>
    <xf numFmtId="167" fontId="5" fillId="0" borderId="0" xfId="5" applyNumberFormat="1" applyFont="1" applyAlignment="1">
      <alignment vertical="center"/>
    </xf>
    <xf numFmtId="168" fontId="5" fillId="0" borderId="0" xfId="5" applyNumberFormat="1" applyFont="1" applyAlignment="1">
      <alignment vertical="center"/>
    </xf>
    <xf numFmtId="165" fontId="5" fillId="7" borderId="9" xfId="5" applyNumberFormat="1" applyFont="1" applyFill="1" applyBorder="1" applyAlignment="1">
      <alignment horizontal="center" vertical="center"/>
    </xf>
    <xf numFmtId="165" fontId="8" fillId="0" borderId="10" xfId="5" applyNumberFormat="1" applyFont="1" applyBorder="1" applyAlignment="1">
      <alignment horizontal="center" vertical="center"/>
    </xf>
    <xf numFmtId="165" fontId="8" fillId="0" borderId="11" xfId="5" applyNumberFormat="1" applyFont="1" applyBorder="1" applyAlignment="1">
      <alignment horizontal="center" vertical="center"/>
    </xf>
    <xf numFmtId="167" fontId="5" fillId="0" borderId="0" xfId="14" applyFont="1" applyAlignment="1">
      <alignment vertical="center"/>
    </xf>
    <xf numFmtId="165" fontId="5" fillId="0" borderId="0" xfId="5" applyNumberFormat="1" applyFont="1" applyAlignment="1">
      <alignment horizontal="left" vertical="center"/>
    </xf>
    <xf numFmtId="165" fontId="5" fillId="0" borderId="15" xfId="5" applyNumberFormat="1" applyFont="1" applyBorder="1" applyAlignment="1">
      <alignment horizontal="center" vertical="center"/>
    </xf>
    <xf numFmtId="165" fontId="5" fillId="0" borderId="16" xfId="5" applyNumberFormat="1" applyFont="1" applyBorder="1" applyAlignment="1">
      <alignment horizontal="center" vertical="center"/>
    </xf>
    <xf numFmtId="165" fontId="5" fillId="0" borderId="17" xfId="5" applyNumberFormat="1" applyFont="1" applyBorder="1" applyAlignment="1">
      <alignment horizontal="center" vertical="center"/>
    </xf>
    <xf numFmtId="168" fontId="5" fillId="0" borderId="1" xfId="5" applyNumberFormat="1" applyFont="1" applyBorder="1" applyAlignment="1">
      <alignment vertical="center"/>
    </xf>
    <xf numFmtId="165" fontId="8" fillId="0" borderId="6" xfId="5" applyNumberFormat="1" applyFont="1" applyBorder="1" applyAlignment="1">
      <alignment horizontal="center" vertical="center"/>
    </xf>
    <xf numFmtId="165" fontId="5" fillId="0" borderId="18" xfId="5" applyNumberFormat="1" applyFont="1" applyBorder="1" applyAlignment="1">
      <alignment horizontal="center" vertical="center"/>
    </xf>
    <xf numFmtId="167" fontId="5" fillId="0" borderId="0" xfId="14" applyFont="1" applyAlignment="1">
      <alignment horizontal="center" vertical="center"/>
    </xf>
    <xf numFmtId="167" fontId="5" fillId="0" borderId="6" xfId="14" applyFont="1" applyBorder="1" applyAlignment="1">
      <alignment horizontal="center" vertical="center"/>
    </xf>
    <xf numFmtId="165" fontId="5" fillId="0" borderId="19" xfId="5" applyNumberFormat="1" applyFont="1" applyBorder="1" applyAlignment="1">
      <alignment horizontal="center" vertical="center"/>
    </xf>
    <xf numFmtId="165" fontId="5" fillId="0" borderId="20" xfId="5" applyNumberFormat="1" applyFont="1" applyBorder="1" applyAlignment="1">
      <alignment horizontal="center" vertical="center"/>
    </xf>
    <xf numFmtId="43" fontId="5" fillId="0" borderId="0" xfId="14" applyNumberFormat="1" applyFont="1" applyAlignment="1">
      <alignment vertical="center"/>
    </xf>
    <xf numFmtId="165" fontId="8" fillId="0" borderId="12" xfId="5" applyNumberFormat="1" applyFont="1" applyBorder="1" applyAlignment="1">
      <alignment horizontal="center" vertical="center"/>
    </xf>
    <xf numFmtId="165" fontId="5" fillId="0" borderId="13" xfId="5" applyNumberFormat="1" applyFont="1" applyBorder="1" applyAlignment="1">
      <alignment horizontal="center" vertical="center"/>
    </xf>
    <xf numFmtId="167" fontId="5" fillId="0" borderId="21" xfId="14" applyFont="1" applyBorder="1" applyAlignment="1">
      <alignment horizontal="center" vertical="center"/>
    </xf>
    <xf numFmtId="167" fontId="5" fillId="0" borderId="12" xfId="14" applyFont="1" applyBorder="1" applyAlignment="1">
      <alignment horizontal="center" vertical="center"/>
    </xf>
    <xf numFmtId="165" fontId="5" fillId="0" borderId="22" xfId="5" applyNumberFormat="1" applyFont="1" applyBorder="1" applyAlignment="1">
      <alignment horizontal="center" vertical="center"/>
    </xf>
    <xf numFmtId="167" fontId="5" fillId="0" borderId="20" xfId="14" applyFont="1" applyBorder="1" applyAlignment="1">
      <alignment horizontal="center" vertical="center"/>
    </xf>
    <xf numFmtId="167" fontId="5" fillId="0" borderId="19" xfId="14" applyFont="1" applyBorder="1" applyAlignment="1">
      <alignment horizontal="center" vertical="center"/>
    </xf>
    <xf numFmtId="165" fontId="8" fillId="0" borderId="0" xfId="5" applyNumberFormat="1" applyFont="1" applyAlignment="1">
      <alignment horizontal="left" vertical="center"/>
    </xf>
    <xf numFmtId="165" fontId="8" fillId="0" borderId="19" xfId="5" applyNumberFormat="1" applyFont="1" applyBorder="1" applyAlignment="1">
      <alignment horizontal="center" vertical="center"/>
    </xf>
    <xf numFmtId="167" fontId="8" fillId="0" borderId="19" xfId="14" applyFont="1" applyBorder="1" applyAlignment="1">
      <alignment horizontal="center" vertical="center"/>
    </xf>
    <xf numFmtId="167" fontId="5" fillId="0" borderId="3" xfId="14" applyFont="1" applyBorder="1" applyAlignment="1">
      <alignment horizontal="center" vertical="center"/>
    </xf>
    <xf numFmtId="167" fontId="8" fillId="0" borderId="0" xfId="14" applyFont="1" applyAlignment="1">
      <alignment horizontal="center" vertical="center"/>
    </xf>
    <xf numFmtId="167" fontId="8" fillId="0" borderId="0" xfId="14" applyFont="1" applyAlignment="1">
      <alignment vertical="center"/>
    </xf>
    <xf numFmtId="167" fontId="5" fillId="0" borderId="1" xfId="5" applyNumberFormat="1" applyFont="1" applyBorder="1" applyAlignment="1">
      <alignment horizontal="center" vertical="center"/>
    </xf>
    <xf numFmtId="165" fontId="5" fillId="0" borderId="0" xfId="5" applyNumberFormat="1" applyFont="1" applyFill="1" applyAlignment="1">
      <alignment horizontal="center" vertical="center"/>
    </xf>
    <xf numFmtId="169" fontId="5" fillId="0" borderId="1" xfId="5" applyNumberFormat="1" applyFont="1" applyBorder="1" applyAlignment="1">
      <alignment horizontal="center" vertical="center"/>
    </xf>
    <xf numFmtId="43" fontId="5" fillId="0" borderId="0" xfId="5" applyNumberFormat="1" applyFont="1" applyAlignment="1">
      <alignment horizontal="center" vertical="center"/>
    </xf>
    <xf numFmtId="43" fontId="0" fillId="0" borderId="0" xfId="1" applyFont="1"/>
    <xf numFmtId="0" fontId="0" fillId="0" borderId="0" xfId="0" applyAlignment="1">
      <alignment horizontal="center"/>
    </xf>
    <xf numFmtId="0" fontId="0" fillId="0" borderId="4" xfId="0" applyBorder="1"/>
    <xf numFmtId="0" fontId="0" fillId="0" borderId="4" xfId="0" applyBorder="1" applyAlignment="1">
      <alignment horizontal="center"/>
    </xf>
    <xf numFmtId="43" fontId="0" fillId="0" borderId="4" xfId="1" applyFont="1" applyBorder="1"/>
    <xf numFmtId="0" fontId="3" fillId="0" borderId="0" xfId="0" applyFont="1"/>
    <xf numFmtId="0" fontId="3" fillId="0" borderId="25" xfId="0" applyFont="1" applyBorder="1"/>
    <xf numFmtId="0" fontId="3" fillId="0" borderId="4" xfId="0" applyFont="1" applyBorder="1"/>
    <xf numFmtId="0" fontId="3" fillId="0" borderId="29" xfId="0" applyFont="1" applyBorder="1" applyAlignment="1">
      <alignment horizontal="center"/>
    </xf>
    <xf numFmtId="9" fontId="0" fillId="0" borderId="4" xfId="3" applyFont="1" applyBorder="1" applyAlignment="1">
      <alignment horizontal="center"/>
    </xf>
    <xf numFmtId="0" fontId="0" fillId="0" borderId="4" xfId="3" applyNumberFormat="1" applyFont="1" applyBorder="1" applyAlignment="1">
      <alignment horizontal="center"/>
    </xf>
    <xf numFmtId="0" fontId="3" fillId="0" borderId="0" xfId="0" applyFont="1" applyBorder="1"/>
    <xf numFmtId="0" fontId="0" fillId="0" borderId="0" xfId="0" applyBorder="1"/>
    <xf numFmtId="9" fontId="0" fillId="0" borderId="0" xfId="3" applyFont="1" applyBorder="1"/>
    <xf numFmtId="0" fontId="0" fillId="0" borderId="0" xfId="3" applyNumberFormat="1" applyFont="1" applyBorder="1"/>
    <xf numFmtId="0" fontId="3" fillId="0" borderId="4" xfId="0" applyFont="1" applyBorder="1" applyAlignment="1">
      <alignment horizontal="center"/>
    </xf>
    <xf numFmtId="0" fontId="0" fillId="0" borderId="4" xfId="0" applyNumberFormat="1" applyBorder="1"/>
    <xf numFmtId="170" fontId="0" fillId="0" borderId="0" xfId="2" applyNumberFormat="1" applyFont="1" applyBorder="1" applyAlignment="1">
      <alignment horizontal="center"/>
    </xf>
    <xf numFmtId="0" fontId="0" fillId="0" borderId="0" xfId="0" applyNumberFormat="1" applyBorder="1"/>
    <xf numFmtId="170" fontId="0" fillId="0" borderId="0" xfId="0" applyNumberFormat="1" applyBorder="1"/>
    <xf numFmtId="170" fontId="0" fillId="0" borderId="4" xfId="0" applyNumberFormat="1" applyBorder="1"/>
    <xf numFmtId="0" fontId="0" fillId="0" borderId="4" xfId="0" applyFill="1" applyBorder="1"/>
    <xf numFmtId="170" fontId="0" fillId="0" borderId="4" xfId="0" applyNumberFormat="1" applyBorder="1" applyAlignment="1">
      <alignment horizontal="center"/>
    </xf>
    <xf numFmtId="0" fontId="0" fillId="0" borderId="0" xfId="0" applyBorder="1" applyAlignment="1">
      <alignment horizontal="center"/>
    </xf>
    <xf numFmtId="171" fontId="0" fillId="0" borderId="4" xfId="0" applyNumberFormat="1" applyBorder="1"/>
    <xf numFmtId="171" fontId="0" fillId="0" borderId="0" xfId="0" applyNumberFormat="1" applyBorder="1"/>
    <xf numFmtId="164" fontId="0" fillId="0" borderId="4" xfId="2" applyNumberFormat="1" applyFont="1" applyBorder="1"/>
    <xf numFmtId="0" fontId="0" fillId="0" borderId="5" xfId="0" applyBorder="1"/>
    <xf numFmtId="0" fontId="3" fillId="0" borderId="5" xfId="0" applyFont="1" applyBorder="1" applyAlignment="1">
      <alignment horizontal="center" wrapText="1"/>
    </xf>
    <xf numFmtId="0" fontId="3" fillId="0" borderId="0" xfId="0" applyFont="1" applyFill="1" applyBorder="1"/>
    <xf numFmtId="0" fontId="0" fillId="0" borderId="31" xfId="0" applyBorder="1"/>
    <xf numFmtId="0" fontId="0" fillId="0" borderId="30" xfId="0" applyBorder="1"/>
    <xf numFmtId="0" fontId="3" fillId="0" borderId="5" xfId="0" applyFont="1" applyBorder="1" applyAlignment="1">
      <alignment horizontal="center"/>
    </xf>
    <xf numFmtId="0" fontId="15" fillId="0" borderId="0" xfId="0" applyFont="1" applyAlignment="1">
      <alignment vertical="center"/>
    </xf>
    <xf numFmtId="0" fontId="16" fillId="8" borderId="32" xfId="0" applyFont="1" applyFill="1" applyBorder="1"/>
    <xf numFmtId="0" fontId="17" fillId="8" borderId="2" xfId="0" applyFont="1" applyFill="1" applyBorder="1" applyAlignment="1">
      <alignment vertical="center"/>
    </xf>
    <xf numFmtId="0" fontId="16" fillId="8" borderId="2" xfId="0" applyFont="1" applyFill="1" applyBorder="1"/>
    <xf numFmtId="0" fontId="16" fillId="8" borderId="33" xfId="0" applyFont="1" applyFill="1" applyBorder="1"/>
    <xf numFmtId="0" fontId="16" fillId="8" borderId="34" xfId="0" applyFont="1" applyFill="1" applyBorder="1"/>
    <xf numFmtId="0" fontId="17" fillId="8" borderId="0" xfId="0" applyFont="1" applyFill="1" applyAlignment="1">
      <alignment vertical="center"/>
    </xf>
    <xf numFmtId="0" fontId="16" fillId="8" borderId="35" xfId="0" applyFont="1" applyFill="1" applyBorder="1"/>
    <xf numFmtId="0" fontId="16" fillId="8" borderId="0" xfId="0" applyFont="1" applyFill="1"/>
    <xf numFmtId="0" fontId="0" fillId="0" borderId="34" xfId="0" applyBorder="1"/>
    <xf numFmtId="0" fontId="0" fillId="0" borderId="35" xfId="0" applyBorder="1"/>
    <xf numFmtId="0" fontId="18" fillId="6" borderId="0" xfId="0" applyFont="1" applyFill="1" applyAlignment="1">
      <alignment horizontal="center" vertical="center"/>
    </xf>
    <xf numFmtId="0" fontId="18" fillId="0" borderId="0" xfId="0" applyFont="1" applyAlignment="1">
      <alignment horizontal="center" vertical="center"/>
    </xf>
    <xf numFmtId="43" fontId="0" fillId="0" borderId="0" xfId="0" applyNumberFormat="1" applyAlignment="1">
      <alignment horizontal="center" vertical="center"/>
    </xf>
    <xf numFmtId="43" fontId="0" fillId="0" borderId="1" xfId="0" applyNumberFormat="1" applyBorder="1" applyAlignment="1">
      <alignment horizontal="center" vertical="center"/>
    </xf>
    <xf numFmtId="43" fontId="0" fillId="0" borderId="36" xfId="0" applyNumberFormat="1" applyBorder="1" applyAlignment="1">
      <alignment horizontal="center" vertical="center"/>
    </xf>
    <xf numFmtId="43" fontId="0" fillId="0" borderId="1" xfId="0" applyNumberFormat="1" applyBorder="1"/>
    <xf numFmtId="43" fontId="0" fillId="0" borderId="0" xfId="0" applyNumberFormat="1"/>
    <xf numFmtId="43" fontId="0" fillId="0" borderId="2" xfId="0" applyNumberFormat="1" applyBorder="1"/>
    <xf numFmtId="43" fontId="3" fillId="0" borderId="0" xfId="0" applyNumberFormat="1" applyFont="1"/>
    <xf numFmtId="0" fontId="0" fillId="0" borderId="37" xfId="0" applyBorder="1"/>
    <xf numFmtId="0" fontId="0" fillId="0" borderId="38" xfId="0" applyBorder="1"/>
    <xf numFmtId="0" fontId="15" fillId="0" borderId="3" xfId="0" applyFont="1" applyBorder="1" applyAlignment="1">
      <alignment vertical="center"/>
    </xf>
    <xf numFmtId="0" fontId="0" fillId="0" borderId="3" xfId="0" applyBorder="1"/>
    <xf numFmtId="0" fontId="0" fillId="0" borderId="39" xfId="0" applyBorder="1"/>
    <xf numFmtId="0" fontId="17" fillId="8" borderId="0" xfId="0" applyFont="1" applyFill="1" applyBorder="1" applyAlignment="1">
      <alignment vertical="center"/>
    </xf>
    <xf numFmtId="0" fontId="16" fillId="8" borderId="0" xfId="0" applyFont="1" applyFill="1" applyBorder="1" applyAlignment="1">
      <alignment horizontal="center"/>
    </xf>
    <xf numFmtId="0" fontId="16" fillId="8" borderId="35" xfId="0" applyFont="1" applyFill="1" applyBorder="1" applyAlignment="1"/>
    <xf numFmtId="0" fontId="16" fillId="8" borderId="38" xfId="0" applyFont="1" applyFill="1" applyBorder="1"/>
    <xf numFmtId="0" fontId="17" fillId="8" borderId="3" xfId="0" applyFont="1" applyFill="1" applyBorder="1" applyAlignment="1">
      <alignment vertical="center"/>
    </xf>
    <xf numFmtId="0" fontId="16" fillId="8" borderId="3" xfId="0" applyFont="1" applyFill="1" applyBorder="1"/>
    <xf numFmtId="0" fontId="16" fillId="8" borderId="39" xfId="0" applyFont="1" applyFill="1" applyBorder="1"/>
    <xf numFmtId="0" fontId="18" fillId="6" borderId="0" xfId="0" applyFont="1" applyFill="1" applyBorder="1" applyAlignment="1">
      <alignment horizontal="center" vertical="center"/>
    </xf>
    <xf numFmtId="43" fontId="0" fillId="0" borderId="0" xfId="1" applyFont="1" applyBorder="1"/>
    <xf numFmtId="43" fontId="0" fillId="0" borderId="1" xfId="1" applyFont="1" applyFill="1" applyBorder="1"/>
    <xf numFmtId="43" fontId="0" fillId="0" borderId="36" xfId="1" applyFont="1" applyBorder="1"/>
    <xf numFmtId="43" fontId="1" fillId="0" borderId="36" xfId="1" applyFont="1" applyBorder="1"/>
    <xf numFmtId="43" fontId="1" fillId="0" borderId="0" xfId="1" applyFont="1" applyBorder="1"/>
    <xf numFmtId="43" fontId="3" fillId="0" borderId="40" xfId="1" applyFont="1" applyBorder="1"/>
    <xf numFmtId="0" fontId="0" fillId="0" borderId="0" xfId="0" applyBorder="1" applyAlignment="1"/>
    <xf numFmtId="0" fontId="16" fillId="8" borderId="0" xfId="0" applyFont="1" applyFill="1" applyBorder="1"/>
    <xf numFmtId="9" fontId="0" fillId="9" borderId="0" xfId="3" applyFont="1" applyFill="1" applyBorder="1"/>
    <xf numFmtId="0" fontId="15" fillId="0" borderId="0" xfId="0" applyFont="1" applyBorder="1" applyAlignment="1">
      <alignment vertical="center"/>
    </xf>
    <xf numFmtId="172" fontId="0" fillId="0" borderId="1" xfId="3" applyNumberFormat="1" applyFont="1" applyBorder="1"/>
    <xf numFmtId="172" fontId="0" fillId="0" borderId="0" xfId="3" applyNumberFormat="1" applyFont="1" applyBorder="1"/>
    <xf numFmtId="0" fontId="19" fillId="0" borderId="0" xfId="0" applyFont="1" applyBorder="1" applyAlignment="1">
      <alignment vertical="center"/>
    </xf>
    <xf numFmtId="0" fontId="17" fillId="8" borderId="33" xfId="0" applyFont="1" applyFill="1" applyBorder="1" applyAlignment="1">
      <alignment vertical="center"/>
    </xf>
    <xf numFmtId="0" fontId="17" fillId="8" borderId="35" xfId="0" applyFont="1" applyFill="1" applyBorder="1" applyAlignment="1">
      <alignment vertical="center"/>
    </xf>
    <xf numFmtId="0" fontId="17" fillId="8" borderId="39" xfId="0" applyFont="1" applyFill="1" applyBorder="1" applyAlignment="1">
      <alignment vertical="center"/>
    </xf>
    <xf numFmtId="43" fontId="0" fillId="0" borderId="0" xfId="1" applyNumberFormat="1" applyFont="1" applyBorder="1"/>
    <xf numFmtId="172" fontId="0" fillId="0" borderId="0" xfId="0" applyNumberFormat="1" applyBorder="1"/>
    <xf numFmtId="172" fontId="0" fillId="0" borderId="0" xfId="1" applyNumberFormat="1" applyFont="1" applyBorder="1"/>
    <xf numFmtId="172" fontId="18" fillId="6" borderId="0" xfId="0" applyNumberFormat="1" applyFont="1" applyFill="1" applyBorder="1" applyAlignment="1">
      <alignment horizontal="center" vertical="center"/>
    </xf>
    <xf numFmtId="10" fontId="0" fillId="0" borderId="0" xfId="3" applyNumberFormat="1" applyFont="1" applyBorder="1"/>
    <xf numFmtId="43" fontId="3" fillId="0" borderId="36" xfId="1" applyFont="1" applyBorder="1"/>
    <xf numFmtId="9" fontId="3" fillId="9" borderId="36" xfId="3" applyFont="1" applyFill="1" applyBorder="1"/>
    <xf numFmtId="43" fontId="2" fillId="0" borderId="0" xfId="0" applyNumberFormat="1" applyFont="1" applyBorder="1"/>
    <xf numFmtId="0" fontId="3" fillId="0" borderId="26" xfId="0" applyFont="1" applyBorder="1"/>
    <xf numFmtId="0" fontId="3" fillId="0" borderId="27" xfId="0" applyFont="1" applyBorder="1"/>
    <xf numFmtId="0" fontId="3" fillId="0" borderId="28" xfId="0" applyFont="1" applyBorder="1"/>
    <xf numFmtId="165" fontId="8" fillId="0" borderId="0" xfId="5" applyNumberFormat="1" applyFont="1" applyAlignment="1">
      <alignment horizontal="center" vertical="center"/>
    </xf>
    <xf numFmtId="165" fontId="5" fillId="0" borderId="0" xfId="5" applyNumberFormat="1" applyFont="1" applyAlignment="1">
      <alignment horizontal="left" vertical="center"/>
    </xf>
    <xf numFmtId="165" fontId="8" fillId="0" borderId="0" xfId="5" applyNumberFormat="1" applyFont="1" applyAlignment="1">
      <alignment horizontal="left" vertical="center"/>
    </xf>
    <xf numFmtId="165" fontId="8" fillId="7" borderId="32" xfId="5" applyNumberFormat="1" applyFont="1" applyFill="1" applyBorder="1" applyAlignment="1">
      <alignment horizontal="center" vertical="center"/>
    </xf>
    <xf numFmtId="165" fontId="5" fillId="7" borderId="2" xfId="5" applyNumberFormat="1" applyFont="1" applyFill="1" applyBorder="1" applyAlignment="1">
      <alignment horizontal="center" vertical="center"/>
    </xf>
    <xf numFmtId="165" fontId="5" fillId="7" borderId="33" xfId="5" applyNumberFormat="1" applyFont="1" applyFill="1" applyBorder="1" applyAlignment="1">
      <alignment horizontal="center" vertical="center"/>
    </xf>
    <xf numFmtId="165" fontId="5" fillId="0" borderId="34" xfId="5" applyNumberFormat="1" applyFont="1" applyBorder="1" applyAlignment="1">
      <alignment horizontal="left" vertical="center" wrapText="1"/>
    </xf>
    <xf numFmtId="165" fontId="5" fillId="0" borderId="0" xfId="5" applyNumberFormat="1" applyFont="1" applyBorder="1" applyAlignment="1">
      <alignment horizontal="left" vertical="center" wrapText="1"/>
    </xf>
    <xf numFmtId="165" fontId="5" fillId="0" borderId="35" xfId="5" applyNumberFormat="1" applyFont="1" applyBorder="1" applyAlignment="1">
      <alignment horizontal="left" vertical="center" wrapText="1"/>
    </xf>
    <xf numFmtId="165" fontId="8" fillId="0" borderId="34" xfId="5" applyNumberFormat="1" applyFont="1" applyBorder="1" applyAlignment="1">
      <alignment horizontal="center" vertical="center"/>
    </xf>
    <xf numFmtId="165" fontId="5" fillId="0" borderId="0" xfId="5" applyNumberFormat="1" applyFont="1" applyBorder="1" applyAlignment="1">
      <alignment horizontal="center" vertical="center"/>
    </xf>
    <xf numFmtId="165" fontId="5" fillId="0" borderId="35" xfId="5" applyNumberFormat="1" applyFont="1" applyBorder="1" applyAlignment="1">
      <alignment horizontal="center" vertical="center"/>
    </xf>
    <xf numFmtId="167" fontId="5" fillId="0" borderId="0" xfId="5" applyNumberFormat="1" applyFont="1" applyBorder="1" applyAlignment="1">
      <alignment horizontal="center" vertical="center"/>
    </xf>
    <xf numFmtId="165" fontId="5" fillId="0" borderId="0" xfId="5" applyNumberFormat="1" applyFont="1" applyBorder="1" applyAlignment="1">
      <alignment vertical="center"/>
    </xf>
    <xf numFmtId="165" fontId="5" fillId="0" borderId="35" xfId="5" applyNumberFormat="1" applyFont="1" applyBorder="1" applyAlignment="1">
      <alignment vertical="center"/>
    </xf>
    <xf numFmtId="165" fontId="5" fillId="0" borderId="0" xfId="5" applyNumberFormat="1" applyFont="1" applyBorder="1" applyAlignment="1">
      <alignment horizontal="left" vertical="center"/>
    </xf>
    <xf numFmtId="165" fontId="5" fillId="0" borderId="35" xfId="5" applyNumberFormat="1" applyFont="1" applyBorder="1" applyAlignment="1">
      <alignment horizontal="left" vertical="center"/>
    </xf>
    <xf numFmtId="165" fontId="12" fillId="0" borderId="34" xfId="5" applyNumberFormat="1" applyFont="1" applyBorder="1" applyAlignment="1">
      <alignment horizontal="center" vertical="center" textRotation="90" wrapText="1"/>
    </xf>
    <xf numFmtId="167" fontId="5" fillId="0" borderId="0" xfId="14" applyFont="1" applyBorder="1" applyAlignment="1">
      <alignment horizontal="center" vertical="center"/>
    </xf>
    <xf numFmtId="169" fontId="5" fillId="0" borderId="0" xfId="5" applyNumberFormat="1" applyFont="1" applyBorder="1" applyAlignment="1">
      <alignment horizontal="center" vertical="center"/>
    </xf>
    <xf numFmtId="169" fontId="5" fillId="0" borderId="35" xfId="5" applyNumberFormat="1" applyFont="1" applyBorder="1" applyAlignment="1">
      <alignment horizontal="center" vertical="center"/>
    </xf>
    <xf numFmtId="165" fontId="8" fillId="0" borderId="38" xfId="5" applyNumberFormat="1" applyFont="1" applyBorder="1" applyAlignment="1">
      <alignment horizontal="center" vertical="center"/>
    </xf>
    <xf numFmtId="165" fontId="8" fillId="0" borderId="3" xfId="5" applyNumberFormat="1" applyFont="1" applyBorder="1" applyAlignment="1">
      <alignment horizontal="center" vertical="center"/>
    </xf>
    <xf numFmtId="167" fontId="8" fillId="0" borderId="3" xfId="14" applyFont="1" applyBorder="1" applyAlignment="1">
      <alignment horizontal="center" vertical="center"/>
    </xf>
    <xf numFmtId="165" fontId="5" fillId="0" borderId="39" xfId="5" applyNumberFormat="1" applyFont="1" applyBorder="1" applyAlignment="1">
      <alignment horizontal="center" vertical="center"/>
    </xf>
    <xf numFmtId="0" fontId="3" fillId="0" borderId="5" xfId="0" applyNumberFormat="1" applyFont="1" applyBorder="1" applyAlignment="1">
      <alignment horizontal="center" vertical="center" wrapText="1"/>
    </xf>
    <xf numFmtId="165" fontId="5" fillId="9" borderId="0" xfId="5" applyNumberFormat="1" applyFont="1" applyFill="1" applyAlignment="1">
      <alignment horizontal="left" vertical="center"/>
    </xf>
    <xf numFmtId="165" fontId="5" fillId="9" borderId="0" xfId="5" applyNumberFormat="1" applyFont="1" applyFill="1" applyAlignment="1">
      <alignment horizontal="center" vertical="center"/>
    </xf>
    <xf numFmtId="0" fontId="21" fillId="0" borderId="0" xfId="0" applyFont="1"/>
    <xf numFmtId="0" fontId="22" fillId="0" borderId="0" xfId="0" applyFont="1"/>
    <xf numFmtId="0" fontId="22" fillId="10" borderId="0" xfId="0" applyFont="1" applyFill="1"/>
    <xf numFmtId="0" fontId="21" fillId="11" borderId="0" xfId="0" applyFont="1" applyFill="1" applyAlignment="1">
      <alignment wrapText="1"/>
    </xf>
    <xf numFmtId="0" fontId="22" fillId="0" borderId="0" xfId="0" applyFont="1" applyAlignment="1">
      <alignment horizontal="right"/>
    </xf>
    <xf numFmtId="0" fontId="21" fillId="0" borderId="0" xfId="0" applyFont="1" applyAlignment="1"/>
    <xf numFmtId="0" fontId="21" fillId="0" borderId="0" xfId="0" applyFont="1" applyAlignment="1">
      <alignment horizontal="center"/>
    </xf>
    <xf numFmtId="0" fontId="21" fillId="13" borderId="0" xfId="0" applyFont="1" applyFill="1"/>
    <xf numFmtId="0" fontId="22" fillId="0" borderId="0" xfId="0" applyFont="1" applyAlignment="1">
      <alignment wrapText="1"/>
    </xf>
    <xf numFmtId="43" fontId="22" fillId="0" borderId="4" xfId="1" applyFont="1" applyBorder="1"/>
    <xf numFmtId="0" fontId="22" fillId="0" borderId="4" xfId="0" applyFont="1" applyBorder="1"/>
    <xf numFmtId="0" fontId="22" fillId="0" borderId="25" xfId="0" applyFont="1" applyBorder="1"/>
    <xf numFmtId="0" fontId="22" fillId="0" borderId="4" xfId="0" applyFont="1" applyBorder="1" applyAlignment="1">
      <alignment horizontal="right"/>
    </xf>
    <xf numFmtId="0" fontId="22" fillId="0" borderId="4" xfId="0" applyFont="1" applyBorder="1" applyAlignment="1">
      <alignment vertical="center"/>
    </xf>
    <xf numFmtId="0" fontId="24" fillId="0" borderId="4" xfId="0" applyFont="1" applyBorder="1"/>
    <xf numFmtId="0" fontId="24" fillId="0" borderId="0" xfId="0" applyFont="1"/>
    <xf numFmtId="0" fontId="24" fillId="0" borderId="4" xfId="0" applyFont="1" applyBorder="1" applyAlignment="1">
      <alignment vertical="center"/>
    </xf>
    <xf numFmtId="0" fontId="25" fillId="0" borderId="0" xfId="0" applyFont="1"/>
    <xf numFmtId="0" fontId="21" fillId="15" borderId="4" xfId="0" applyNumberFormat="1" applyFont="1" applyFill="1" applyBorder="1" applyAlignment="1">
      <alignment horizontal="center" vertical="center" wrapText="1"/>
    </xf>
    <xf numFmtId="44" fontId="22" fillId="0" borderId="4" xfId="2" applyFont="1" applyBorder="1"/>
    <xf numFmtId="0" fontId="22" fillId="0" borderId="4" xfId="0" applyFont="1" applyBorder="1" applyAlignment="1">
      <alignment wrapText="1"/>
    </xf>
    <xf numFmtId="164" fontId="22" fillId="0" borderId="4" xfId="2" applyNumberFormat="1" applyFont="1" applyBorder="1"/>
    <xf numFmtId="44" fontId="22" fillId="0" borderId="4" xfId="0" applyNumberFormat="1" applyFont="1" applyBorder="1"/>
    <xf numFmtId="0" fontId="21" fillId="0" borderId="4" xfId="0" applyFont="1" applyBorder="1" applyAlignment="1">
      <alignment horizontal="center"/>
    </xf>
    <xf numFmtId="44" fontId="22" fillId="0" borderId="0" xfId="0" applyNumberFormat="1" applyFont="1" applyAlignment="1">
      <alignment horizontal="left" indent="1"/>
    </xf>
    <xf numFmtId="0" fontId="21" fillId="0" borderId="25" xfId="0" applyFont="1" applyBorder="1" applyAlignment="1">
      <alignment horizontal="left"/>
    </xf>
    <xf numFmtId="0" fontId="21" fillId="0" borderId="44" xfId="0" applyFont="1" applyBorder="1" applyAlignment="1">
      <alignment horizontal="left" wrapText="1"/>
    </xf>
    <xf numFmtId="0" fontId="24" fillId="0" borderId="0" xfId="0" applyFont="1" applyAlignment="1">
      <alignment horizontal="center"/>
    </xf>
    <xf numFmtId="44" fontId="21" fillId="15" borderId="45" xfId="0" applyNumberFormat="1" applyFont="1" applyFill="1" applyBorder="1"/>
    <xf numFmtId="44" fontId="21" fillId="0" borderId="23" xfId="0" applyNumberFormat="1" applyFont="1" applyBorder="1"/>
    <xf numFmtId="44" fontId="21" fillId="15" borderId="46" xfId="0" applyNumberFormat="1" applyFont="1" applyFill="1" applyBorder="1"/>
    <xf numFmtId="0" fontId="21" fillId="0" borderId="44" xfId="0" applyFont="1" applyBorder="1" applyAlignment="1">
      <alignment horizontal="center" wrapText="1"/>
    </xf>
    <xf numFmtId="0" fontId="21" fillId="15" borderId="24" xfId="0" applyFont="1" applyFill="1" applyBorder="1"/>
    <xf numFmtId="43" fontId="22" fillId="0" borderId="29" xfId="1" applyFont="1" applyBorder="1"/>
    <xf numFmtId="0" fontId="21" fillId="10" borderId="29" xfId="0" applyFont="1" applyFill="1" applyBorder="1" applyAlignment="1">
      <alignment horizontal="center"/>
    </xf>
    <xf numFmtId="0" fontId="21" fillId="13" borderId="4" xfId="0" applyFont="1" applyFill="1" applyBorder="1" applyAlignment="1">
      <alignment horizontal="left" wrapText="1"/>
    </xf>
    <xf numFmtId="0" fontId="21" fillId="16" borderId="24" xfId="0" applyFont="1" applyFill="1" applyBorder="1" applyAlignment="1">
      <alignment horizontal="center"/>
    </xf>
    <xf numFmtId="44" fontId="24" fillId="0" borderId="43" xfId="0" applyNumberFormat="1" applyFont="1" applyBorder="1"/>
    <xf numFmtId="0" fontId="21" fillId="13" borderId="4" xfId="0" applyFont="1" applyFill="1" applyBorder="1" applyAlignment="1">
      <alignment horizontal="left"/>
    </xf>
    <xf numFmtId="0" fontId="21" fillId="17" borderId="4" xfId="0" applyFont="1" applyFill="1" applyBorder="1"/>
    <xf numFmtId="0" fontId="21" fillId="17" borderId="4" xfId="0" applyFont="1" applyFill="1" applyBorder="1" applyAlignment="1">
      <alignment horizontal="left" wrapText="1"/>
    </xf>
    <xf numFmtId="0" fontId="24" fillId="0" borderId="4" xfId="0" applyFont="1" applyBorder="1" applyAlignment="1">
      <alignment horizontal="center"/>
    </xf>
    <xf numFmtId="44" fontId="0" fillId="0" borderId="0" xfId="2" applyFont="1"/>
    <xf numFmtId="43" fontId="0" fillId="0" borderId="24" xfId="1" applyFont="1" applyBorder="1"/>
    <xf numFmtId="173" fontId="0" fillId="0" borderId="4" xfId="1" applyNumberFormat="1" applyFont="1" applyBorder="1"/>
    <xf numFmtId="173" fontId="0" fillId="0" borderId="23" xfId="1" applyNumberFormat="1" applyFont="1" applyBorder="1"/>
    <xf numFmtId="173" fontId="0" fillId="0" borderId="24" xfId="1" applyNumberFormat="1" applyFont="1" applyBorder="1"/>
    <xf numFmtId="0" fontId="21" fillId="9" borderId="4" xfId="0" applyNumberFormat="1" applyFont="1" applyFill="1" applyBorder="1" applyAlignment="1">
      <alignment horizontal="center" vertical="center" wrapText="1"/>
    </xf>
    <xf numFmtId="0" fontId="22" fillId="9" borderId="4" xfId="0" applyFont="1" applyFill="1" applyBorder="1"/>
    <xf numFmtId="173" fontId="22" fillId="0" borderId="4" xfId="1" applyNumberFormat="1" applyFont="1" applyBorder="1" applyAlignment="1">
      <alignment horizontal="center"/>
    </xf>
    <xf numFmtId="0" fontId="22" fillId="18" borderId="4" xfId="0" applyFont="1" applyFill="1" applyBorder="1"/>
    <xf numFmtId="0" fontId="22" fillId="18" borderId="4" xfId="0" applyFont="1" applyFill="1" applyBorder="1" applyAlignment="1">
      <alignment wrapText="1"/>
    </xf>
    <xf numFmtId="0" fontId="22" fillId="18" borderId="0" xfId="0" applyFont="1" applyFill="1" applyAlignment="1">
      <alignment horizontal="left" indent="2"/>
    </xf>
    <xf numFmtId="0" fontId="21" fillId="19" borderId="0" xfId="0" applyFont="1" applyFill="1" applyAlignment="1">
      <alignment horizontal="center"/>
    </xf>
    <xf numFmtId="43" fontId="22" fillId="19" borderId="4" xfId="1" applyFont="1" applyFill="1" applyBorder="1"/>
    <xf numFmtId="44" fontId="24" fillId="19" borderId="43" xfId="0" applyNumberFormat="1" applyFont="1" applyFill="1" applyBorder="1"/>
    <xf numFmtId="0" fontId="22" fillId="19" borderId="0" xfId="0" applyFont="1" applyFill="1"/>
    <xf numFmtId="44" fontId="21" fillId="19" borderId="23" xfId="0" applyNumberFormat="1" applyFont="1" applyFill="1" applyBorder="1"/>
    <xf numFmtId="167" fontId="21" fillId="19" borderId="50" xfId="1" applyNumberFormat="1" applyFont="1" applyFill="1" applyBorder="1"/>
    <xf numFmtId="0" fontId="0" fillId="19" borderId="0" xfId="0" applyFill="1"/>
    <xf numFmtId="0" fontId="21" fillId="13" borderId="0" xfId="0" applyFont="1" applyFill="1" applyAlignment="1">
      <alignment horizontal="center"/>
    </xf>
    <xf numFmtId="0" fontId="21" fillId="9" borderId="0" xfId="0" applyFont="1" applyFill="1" applyAlignment="1">
      <alignment horizontal="center"/>
    </xf>
    <xf numFmtId="43" fontId="22" fillId="13" borderId="4" xfId="1" applyFont="1" applyFill="1" applyBorder="1"/>
    <xf numFmtId="43" fontId="22" fillId="9" borderId="4" xfId="1" applyFont="1" applyFill="1" applyBorder="1"/>
    <xf numFmtId="44" fontId="24" fillId="13" borderId="43" xfId="0" applyNumberFormat="1" applyFont="1" applyFill="1" applyBorder="1"/>
    <xf numFmtId="44" fontId="24" fillId="9" borderId="43" xfId="0" applyNumberFormat="1" applyFont="1" applyFill="1" applyBorder="1"/>
    <xf numFmtId="0" fontId="22" fillId="13" borderId="0" xfId="0" applyFont="1" applyFill="1"/>
    <xf numFmtId="44" fontId="22" fillId="9" borderId="0" xfId="0" applyNumberFormat="1" applyFont="1" applyFill="1"/>
    <xf numFmtId="44" fontId="21" fillId="13" borderId="23" xfId="0" applyNumberFormat="1" applyFont="1" applyFill="1" applyBorder="1"/>
    <xf numFmtId="44" fontId="24" fillId="9" borderId="23" xfId="0" applyNumberFormat="1" applyFont="1" applyFill="1" applyBorder="1"/>
    <xf numFmtId="44" fontId="21" fillId="13" borderId="47" xfId="0" applyNumberFormat="1" applyFont="1" applyFill="1" applyBorder="1"/>
    <xf numFmtId="44" fontId="24" fillId="9" borderId="48" xfId="0" applyNumberFormat="1" applyFont="1" applyFill="1" applyBorder="1"/>
    <xf numFmtId="0" fontId="0" fillId="13" borderId="0" xfId="0" applyFill="1"/>
    <xf numFmtId="0" fontId="0" fillId="9" borderId="0" xfId="0" applyFill="1"/>
    <xf numFmtId="0" fontId="0" fillId="0" borderId="0" xfId="0" applyFill="1"/>
    <xf numFmtId="0" fontId="0" fillId="20" borderId="0" xfId="0" applyFill="1"/>
    <xf numFmtId="9" fontId="0" fillId="0" borderId="4" xfId="0" applyNumberFormat="1" applyBorder="1" applyAlignment="1">
      <alignment horizontal="center"/>
    </xf>
    <xf numFmtId="43" fontId="1" fillId="0" borderId="0" xfId="1" applyFont="1"/>
    <xf numFmtId="43" fontId="1" fillId="0" borderId="1" xfId="1" applyFont="1" applyBorder="1"/>
    <xf numFmtId="43" fontId="3" fillId="0" borderId="0" xfId="1" applyFont="1"/>
    <xf numFmtId="0" fontId="3" fillId="21" borderId="4" xfId="0" applyFont="1" applyFill="1" applyBorder="1" applyAlignment="1">
      <alignment horizontal="center"/>
    </xf>
    <xf numFmtId="0" fontId="3" fillId="9" borderId="4" xfId="0" applyFont="1" applyFill="1" applyBorder="1" applyAlignment="1">
      <alignment horizontal="center"/>
    </xf>
    <xf numFmtId="43" fontId="1" fillId="21" borderId="4" xfId="1" applyFont="1" applyFill="1" applyBorder="1"/>
    <xf numFmtId="0" fontId="0" fillId="21" borderId="4" xfId="0" applyFill="1" applyBorder="1"/>
    <xf numFmtId="43" fontId="1" fillId="0" borderId="4" xfId="1" applyFont="1" applyBorder="1"/>
    <xf numFmtId="43" fontId="0" fillId="21" borderId="4" xfId="0" applyNumberFormat="1" applyFill="1" applyBorder="1"/>
    <xf numFmtId="43" fontId="0" fillId="0" borderId="4" xfId="0" applyNumberFormat="1" applyBorder="1"/>
    <xf numFmtId="8" fontId="0" fillId="0" borderId="4" xfId="0" applyNumberFormat="1" applyBorder="1"/>
    <xf numFmtId="3" fontId="27" fillId="0" borderId="0" xfId="0" applyNumberFormat="1" applyFont="1"/>
    <xf numFmtId="3" fontId="0" fillId="0" borderId="0" xfId="0" applyNumberFormat="1"/>
    <xf numFmtId="3" fontId="28" fillId="0" borderId="0" xfId="0" applyNumberFormat="1" applyFont="1" applyAlignment="1"/>
    <xf numFmtId="3" fontId="28" fillId="0" borderId="0" xfId="0" applyNumberFormat="1" applyFont="1" applyAlignment="1">
      <alignment horizontal="center"/>
    </xf>
    <xf numFmtId="3" fontId="26" fillId="22" borderId="51" xfId="0" applyNumberFormat="1" applyFont="1" applyFill="1" applyBorder="1"/>
    <xf numFmtId="3" fontId="26" fillId="22" borderId="51" xfId="0" applyNumberFormat="1" applyFont="1" applyFill="1" applyBorder="1" applyAlignment="1">
      <alignment horizontal="center"/>
    </xf>
    <xf numFmtId="3" fontId="0" fillId="0" borderId="54" xfId="0" applyNumberFormat="1" applyBorder="1"/>
    <xf numFmtId="3" fontId="0" fillId="0" borderId="55" xfId="0" applyNumberFormat="1" applyBorder="1"/>
    <xf numFmtId="3" fontId="0" fillId="0" borderId="56" xfId="0" applyNumberFormat="1" applyBorder="1"/>
    <xf numFmtId="3" fontId="0" fillId="23" borderId="54" xfId="0" applyNumberFormat="1" applyFill="1" applyBorder="1"/>
    <xf numFmtId="3" fontId="0" fillId="23" borderId="0" xfId="0" applyNumberFormat="1" applyFill="1"/>
    <xf numFmtId="3" fontId="3" fillId="9" borderId="54" xfId="0" applyNumberFormat="1" applyFont="1" applyFill="1" applyBorder="1"/>
    <xf numFmtId="3" fontId="0" fillId="9" borderId="55" xfId="0" applyNumberFormat="1" applyFill="1" applyBorder="1"/>
    <xf numFmtId="3" fontId="3" fillId="9" borderId="56" xfId="0" applyNumberFormat="1" applyFont="1" applyFill="1" applyBorder="1"/>
    <xf numFmtId="3" fontId="3" fillId="9" borderId="55" xfId="0" applyNumberFormat="1" applyFont="1" applyFill="1" applyBorder="1"/>
    <xf numFmtId="3" fontId="3" fillId="24" borderId="0" xfId="0" applyNumberFormat="1" applyFont="1" applyFill="1"/>
    <xf numFmtId="3" fontId="0" fillId="0" borderId="54" xfId="0" applyNumberFormat="1" applyBorder="1" applyAlignment="1">
      <alignment horizontal="center"/>
    </xf>
    <xf numFmtId="3" fontId="3" fillId="9" borderId="0" xfId="0" applyNumberFormat="1" applyFont="1" applyFill="1"/>
    <xf numFmtId="3" fontId="3" fillId="24" borderId="54" xfId="0" applyNumberFormat="1" applyFont="1" applyFill="1" applyBorder="1"/>
    <xf numFmtId="3" fontId="0" fillId="24" borderId="55" xfId="0" applyNumberFormat="1" applyFill="1" applyBorder="1"/>
    <xf numFmtId="3" fontId="3" fillId="24" borderId="56" xfId="0" applyNumberFormat="1" applyFont="1" applyFill="1" applyBorder="1"/>
    <xf numFmtId="3" fontId="3" fillId="24" borderId="55" xfId="0" applyNumberFormat="1" applyFont="1" applyFill="1" applyBorder="1"/>
    <xf numFmtId="167" fontId="3" fillId="24" borderId="56" xfId="0" applyNumberFormat="1" applyFont="1" applyFill="1" applyBorder="1"/>
    <xf numFmtId="3" fontId="3" fillId="24" borderId="57" xfId="0" applyNumberFormat="1" applyFont="1" applyFill="1" applyBorder="1"/>
    <xf numFmtId="3" fontId="3" fillId="24" borderId="58" xfId="0" applyNumberFormat="1" applyFont="1" applyFill="1" applyBorder="1"/>
    <xf numFmtId="3" fontId="3" fillId="24" borderId="59" xfId="0" applyNumberFormat="1" applyFont="1" applyFill="1" applyBorder="1"/>
    <xf numFmtId="3" fontId="3" fillId="0" borderId="0" xfId="0" applyNumberFormat="1" applyFont="1"/>
    <xf numFmtId="3" fontId="0" fillId="0" borderId="1" xfId="0" applyNumberFormat="1" applyBorder="1"/>
    <xf numFmtId="3" fontId="0" fillId="9" borderId="0" xfId="0" applyNumberFormat="1" applyFill="1"/>
    <xf numFmtId="3" fontId="0" fillId="0" borderId="55" xfId="0" applyNumberFormat="1" applyBorder="1" applyAlignment="1"/>
    <xf numFmtId="3" fontId="0" fillId="0" borderId="56" xfId="0" applyNumberFormat="1" applyBorder="1" applyAlignment="1"/>
    <xf numFmtId="3" fontId="0" fillId="23" borderId="55" xfId="0" applyNumberFormat="1" applyFill="1" applyBorder="1" applyAlignment="1"/>
    <xf numFmtId="3" fontId="0" fillId="23" borderId="56" xfId="0" applyNumberFormat="1" applyFill="1" applyBorder="1" applyAlignment="1"/>
    <xf numFmtId="0" fontId="0" fillId="25" borderId="0" xfId="0" applyFill="1"/>
    <xf numFmtId="0" fontId="3" fillId="25" borderId="0" xfId="0" applyFont="1" applyFill="1"/>
    <xf numFmtId="0" fontId="3" fillId="0" borderId="4" xfId="0" applyFont="1" applyBorder="1" applyAlignment="1"/>
    <xf numFmtId="0" fontId="0" fillId="0" borderId="4" xfId="0" applyBorder="1" applyAlignment="1"/>
    <xf numFmtId="0" fontId="30" fillId="25" borderId="4" xfId="0" applyFont="1" applyFill="1" applyBorder="1" applyAlignment="1">
      <alignment horizontal="center" vertical="center"/>
    </xf>
    <xf numFmtId="43" fontId="0" fillId="0" borderId="4" xfId="1" applyFont="1" applyBorder="1" applyAlignment="1"/>
    <xf numFmtId="43" fontId="3" fillId="25" borderId="60" xfId="1" applyFont="1" applyFill="1" applyBorder="1" applyAlignment="1"/>
    <xf numFmtId="0" fontId="30" fillId="25" borderId="4" xfId="0" applyFont="1" applyFill="1" applyBorder="1"/>
    <xf numFmtId="0" fontId="31" fillId="26" borderId="4" xfId="0" applyFont="1" applyFill="1" applyBorder="1" applyAlignment="1">
      <alignment horizontal="center" vertical="center"/>
    </xf>
    <xf numFmtId="0" fontId="31" fillId="26" borderId="4" xfId="0" applyFont="1" applyFill="1" applyBorder="1" applyAlignment="1">
      <alignment horizontal="center"/>
    </xf>
    <xf numFmtId="10" fontId="0" fillId="0" borderId="4" xfId="3" applyNumberFormat="1" applyFont="1" applyBorder="1" applyAlignment="1">
      <alignment horizontal="center"/>
    </xf>
    <xf numFmtId="0" fontId="31" fillId="25" borderId="4" xfId="0" applyFont="1" applyFill="1" applyBorder="1" applyAlignment="1">
      <alignment horizontal="center" vertical="center"/>
    </xf>
    <xf numFmtId="0" fontId="0" fillId="0" borderId="0" xfId="1" applyNumberFormat="1" applyFont="1"/>
    <xf numFmtId="0" fontId="3" fillId="25" borderId="4" xfId="0" applyFont="1" applyFill="1" applyBorder="1" applyAlignment="1">
      <alignment horizontal="center"/>
    </xf>
    <xf numFmtId="0" fontId="30" fillId="10" borderId="4" xfId="0" applyFont="1" applyFill="1" applyBorder="1" applyAlignment="1">
      <alignment horizontal="center" vertical="center"/>
    </xf>
    <xf numFmtId="43" fontId="0" fillId="0" borderId="4" xfId="1" applyFont="1" applyBorder="1" applyAlignment="1">
      <alignment horizontal="center" vertical="center"/>
    </xf>
    <xf numFmtId="0" fontId="3" fillId="0" borderId="0" xfId="0" applyFont="1" applyAlignment="1">
      <alignment horizontal="center"/>
    </xf>
    <xf numFmtId="43" fontId="3" fillId="0" borderId="4" xfId="0" applyNumberFormat="1" applyFont="1" applyBorder="1"/>
    <xf numFmtId="43" fontId="0" fillId="0" borderId="4" xfId="1" applyFont="1" applyBorder="1" applyAlignment="1">
      <alignment horizontal="center"/>
    </xf>
    <xf numFmtId="43" fontId="0" fillId="0" borderId="23" xfId="1" applyFont="1" applyBorder="1"/>
    <xf numFmtId="43" fontId="3" fillId="0" borderId="4" xfId="1" applyFont="1" applyBorder="1"/>
    <xf numFmtId="0" fontId="30" fillId="25" borderId="4" xfId="0" applyFont="1" applyFill="1" applyBorder="1" applyAlignment="1">
      <alignment horizontal="center" vertical="center" wrapText="1"/>
    </xf>
    <xf numFmtId="0" fontId="32" fillId="25" borderId="4" xfId="0" applyFont="1" applyFill="1" applyBorder="1" applyAlignment="1">
      <alignment horizontal="center" vertical="center"/>
    </xf>
    <xf numFmtId="0" fontId="0" fillId="0" borderId="4" xfId="0" applyBorder="1" applyAlignment="1">
      <alignment horizontal="center" vertical="center"/>
    </xf>
    <xf numFmtId="43" fontId="0" fillId="0" borderId="4" xfId="0" applyNumberFormat="1" applyBorder="1" applyAlignment="1">
      <alignment horizontal="center" vertical="center"/>
    </xf>
    <xf numFmtId="0" fontId="0" fillId="0" borderId="4" xfId="0" applyFill="1" applyBorder="1" applyAlignment="1">
      <alignment horizontal="center" vertical="center"/>
    </xf>
    <xf numFmtId="0" fontId="0" fillId="0" borderId="0" xfId="0" applyFill="1" applyBorder="1"/>
    <xf numFmtId="165" fontId="8" fillId="0" borderId="3" xfId="5" applyNumberFormat="1" applyFont="1" applyBorder="1" applyAlignment="1">
      <alignment horizontal="right" vertical="center"/>
    </xf>
    <xf numFmtId="165" fontId="8" fillId="0" borderId="0" xfId="5" applyNumberFormat="1" applyFont="1" applyBorder="1" applyAlignment="1">
      <alignment horizontal="center" vertical="center"/>
    </xf>
    <xf numFmtId="165" fontId="5" fillId="0" borderId="0" xfId="5" applyNumberFormat="1" applyFont="1" applyBorder="1" applyAlignment="1">
      <alignment horizontal="left" vertical="center"/>
    </xf>
    <xf numFmtId="165" fontId="5" fillId="0" borderId="35" xfId="5" applyNumberFormat="1" applyFont="1" applyBorder="1" applyAlignment="1">
      <alignment horizontal="left" vertical="center"/>
    </xf>
    <xf numFmtId="165" fontId="5" fillId="0" borderId="0" xfId="5" applyNumberFormat="1" applyFont="1" applyBorder="1" applyAlignment="1">
      <alignment horizontal="center" vertical="center"/>
    </xf>
    <xf numFmtId="165" fontId="12" fillId="0" borderId="34" xfId="5" applyNumberFormat="1" applyFont="1" applyBorder="1" applyAlignment="1">
      <alignment horizontal="center" vertical="center" textRotation="90" wrapText="1"/>
    </xf>
    <xf numFmtId="165" fontId="8" fillId="0" borderId="0" xfId="5" applyNumberFormat="1" applyFont="1" applyBorder="1" applyAlignment="1">
      <alignment horizontal="left" vertical="center"/>
    </xf>
    <xf numFmtId="165" fontId="8" fillId="0" borderId="35" xfId="5" applyNumberFormat="1" applyFont="1" applyBorder="1" applyAlignment="1">
      <alignment horizontal="left" vertical="center"/>
    </xf>
    <xf numFmtId="165" fontId="5" fillId="0" borderId="2" xfId="5" applyNumberFormat="1" applyFont="1" applyBorder="1" applyAlignment="1">
      <alignment horizontal="center" vertical="center"/>
    </xf>
    <xf numFmtId="165" fontId="10" fillId="0" borderId="34" xfId="5" applyNumberFormat="1" applyFont="1" applyBorder="1" applyAlignment="1">
      <alignment horizontal="center" vertical="center" textRotation="90" wrapText="1"/>
    </xf>
    <xf numFmtId="167" fontId="5" fillId="0" borderId="0" xfId="5" applyNumberFormat="1" applyFont="1" applyAlignment="1">
      <alignment horizontal="left" vertical="center"/>
    </xf>
    <xf numFmtId="167" fontId="11" fillId="0" borderId="0" xfId="5" applyNumberFormat="1" applyFont="1" applyAlignment="1">
      <alignment horizontal="left" vertical="center"/>
    </xf>
    <xf numFmtId="165" fontId="8" fillId="0" borderId="0" xfId="5" applyNumberFormat="1" applyFont="1" applyAlignment="1">
      <alignment horizontal="right" vertical="center"/>
    </xf>
    <xf numFmtId="165" fontId="9" fillId="0" borderId="0" xfId="5" applyNumberFormat="1" applyFont="1" applyAlignment="1">
      <alignment horizontal="center" vertical="center" wrapText="1"/>
    </xf>
    <xf numFmtId="165" fontId="5" fillId="0" borderId="15" xfId="5" applyNumberFormat="1" applyFont="1" applyBorder="1" applyAlignment="1">
      <alignment horizontal="center" vertical="center"/>
    </xf>
    <xf numFmtId="165" fontId="5" fillId="0" borderId="17" xfId="5" applyNumberFormat="1" applyFont="1" applyBorder="1" applyAlignment="1">
      <alignment horizontal="center" vertical="center"/>
    </xf>
    <xf numFmtId="165" fontId="5" fillId="0" borderId="19" xfId="5" applyNumberFormat="1" applyFont="1" applyBorder="1" applyAlignment="1">
      <alignment horizontal="center" vertical="center"/>
    </xf>
    <xf numFmtId="165" fontId="5" fillId="0" borderId="8" xfId="5" applyNumberFormat="1" applyFont="1" applyBorder="1" applyAlignment="1">
      <alignment horizontal="center" vertical="center"/>
    </xf>
    <xf numFmtId="165" fontId="5" fillId="0" borderId="7" xfId="5" applyNumberFormat="1" applyFont="1" applyBorder="1" applyAlignment="1">
      <alignment horizontal="center" vertical="center"/>
    </xf>
    <xf numFmtId="165" fontId="9" fillId="0" borderId="0" xfId="5" applyNumberFormat="1" applyFont="1" applyAlignment="1">
      <alignment horizontal="center" vertical="center"/>
    </xf>
    <xf numFmtId="0" fontId="9" fillId="0" borderId="0" xfId="5" applyFont="1" applyAlignment="1">
      <alignment horizontal="center" vertical="center"/>
    </xf>
    <xf numFmtId="165" fontId="8" fillId="0" borderId="6" xfId="5" applyNumberFormat="1" applyFont="1" applyBorder="1" applyAlignment="1">
      <alignment horizontal="center" vertical="center"/>
    </xf>
    <xf numFmtId="165" fontId="8" fillId="0" borderId="12" xfId="5" applyNumberFormat="1" applyFont="1" applyBorder="1" applyAlignment="1">
      <alignment horizontal="center" vertical="center"/>
    </xf>
    <xf numFmtId="165" fontId="8" fillId="0" borderId="7" xfId="5" applyNumberFormat="1" applyFont="1" applyBorder="1" applyAlignment="1">
      <alignment horizontal="center" vertical="center"/>
    </xf>
    <xf numFmtId="165" fontId="8" fillId="0" borderId="13" xfId="5" applyNumberFormat="1" applyFont="1" applyBorder="1" applyAlignment="1">
      <alignment horizontal="center" vertical="center"/>
    </xf>
    <xf numFmtId="165" fontId="8" fillId="0" borderId="8" xfId="5" applyNumberFormat="1" applyFont="1" applyBorder="1" applyAlignment="1">
      <alignment horizontal="center" vertical="center" wrapText="1"/>
    </xf>
    <xf numFmtId="165" fontId="8" fillId="0" borderId="14" xfId="5" applyNumberFormat="1" applyFont="1" applyBorder="1" applyAlignment="1">
      <alignment horizontal="center" vertical="center" wrapText="1"/>
    </xf>
    <xf numFmtId="165" fontId="8" fillId="0" borderId="6" xfId="5" applyNumberFormat="1" applyFont="1" applyBorder="1" applyAlignment="1">
      <alignment horizontal="center" vertical="center" wrapText="1"/>
    </xf>
    <xf numFmtId="165" fontId="8" fillId="0" borderId="12" xfId="5" applyNumberFormat="1" applyFont="1" applyBorder="1" applyAlignment="1">
      <alignment horizontal="center" vertical="center" wrapText="1"/>
    </xf>
    <xf numFmtId="165" fontId="5" fillId="0" borderId="34" xfId="5" applyNumberFormat="1" applyFont="1" applyBorder="1" applyAlignment="1">
      <alignment horizontal="left" vertical="center" wrapText="1"/>
    </xf>
    <xf numFmtId="165" fontId="5" fillId="0" borderId="0" xfId="5" applyNumberFormat="1" applyFont="1" applyBorder="1" applyAlignment="1">
      <alignment horizontal="left" vertical="center" wrapText="1"/>
    </xf>
    <xf numFmtId="165" fontId="5" fillId="0" borderId="35" xfId="5" applyNumberFormat="1" applyFont="1" applyBorder="1" applyAlignment="1">
      <alignment horizontal="left" vertical="center" wrapText="1"/>
    </xf>
    <xf numFmtId="0" fontId="30" fillId="25" borderId="25" xfId="0" applyFont="1" applyFill="1" applyBorder="1" applyAlignment="1">
      <alignment horizontal="center"/>
    </xf>
    <xf numFmtId="0" fontId="30" fillId="25" borderId="43" xfId="0" applyFont="1" applyFill="1" applyBorder="1" applyAlignment="1">
      <alignment horizontal="center"/>
    </xf>
    <xf numFmtId="0" fontId="30" fillId="25" borderId="61" xfId="0" applyFont="1" applyFill="1" applyBorder="1" applyAlignment="1">
      <alignment horizontal="center"/>
    </xf>
    <xf numFmtId="0" fontId="30" fillId="25" borderId="4" xfId="0" applyFont="1" applyFill="1" applyBorder="1" applyAlignment="1">
      <alignment horizontal="center"/>
    </xf>
    <xf numFmtId="0" fontId="0" fillId="0" borderId="23" xfId="0" applyFill="1" applyBorder="1" applyAlignment="1">
      <alignment horizontal="center" vertical="center"/>
    </xf>
    <xf numFmtId="0" fontId="0" fillId="0" borderId="29" xfId="0" applyFill="1" applyBorder="1" applyAlignment="1">
      <alignment horizontal="center" vertical="center"/>
    </xf>
    <xf numFmtId="43" fontId="0" fillId="0" borderId="23" xfId="0" applyNumberFormat="1" applyBorder="1" applyAlignment="1">
      <alignment horizontal="center" vertical="center"/>
    </xf>
    <xf numFmtId="43" fontId="0" fillId="0" borderId="29" xfId="0" applyNumberForma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0" fillId="0" borderId="5" xfId="0" applyBorder="1" applyAlignment="1">
      <alignment horizontal="left" wrapText="1"/>
    </xf>
    <xf numFmtId="0" fontId="0" fillId="0" borderId="5" xfId="0" applyBorder="1" applyAlignment="1">
      <alignment horizontal="left"/>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center"/>
    </xf>
    <xf numFmtId="0" fontId="16" fillId="8" borderId="0" xfId="0" applyFont="1" applyFill="1" applyAlignment="1">
      <alignment horizontal="center"/>
    </xf>
    <xf numFmtId="0" fontId="18" fillId="6" borderId="0" xfId="0" applyFont="1" applyFill="1" applyAlignment="1">
      <alignment horizontal="center" vertical="center"/>
    </xf>
    <xf numFmtId="0" fontId="16" fillId="8" borderId="0" xfId="0" applyFont="1" applyFill="1" applyBorder="1" applyAlignment="1">
      <alignment horizontal="center"/>
    </xf>
    <xf numFmtId="0" fontId="18" fillId="6"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right"/>
    </xf>
    <xf numFmtId="0" fontId="0" fillId="0" borderId="0" xfId="0" applyBorder="1" applyAlignment="1">
      <alignment horizontal="left"/>
    </xf>
    <xf numFmtId="0" fontId="20" fillId="6" borderId="0" xfId="0" applyFont="1" applyFill="1" applyBorder="1" applyAlignment="1">
      <alignment horizontal="center" vertical="center"/>
    </xf>
    <xf numFmtId="3" fontId="28" fillId="0" borderId="0" xfId="0" applyNumberFormat="1" applyFont="1" applyAlignment="1">
      <alignment horizontal="center"/>
    </xf>
    <xf numFmtId="3" fontId="29" fillId="0" borderId="0" xfId="0" applyNumberFormat="1" applyFont="1" applyAlignment="1">
      <alignment horizontal="center"/>
    </xf>
    <xf numFmtId="3" fontId="0" fillId="0" borderId="0" xfId="0" applyNumberFormat="1" applyAlignment="1">
      <alignment horizontal="center"/>
    </xf>
    <xf numFmtId="3" fontId="26" fillId="22" borderId="52" xfId="0" applyNumberFormat="1" applyFont="1" applyFill="1" applyBorder="1" applyAlignment="1">
      <alignment horizontal="center"/>
    </xf>
    <xf numFmtId="3" fontId="26" fillId="22" borderId="53" xfId="0" applyNumberFormat="1" applyFont="1" applyFill="1" applyBorder="1" applyAlignment="1">
      <alignment horizontal="center"/>
    </xf>
    <xf numFmtId="0" fontId="0" fillId="0" borderId="0" xfId="0" applyFill="1" applyAlignment="1">
      <alignment horizontal="left" wrapText="1"/>
    </xf>
    <xf numFmtId="0" fontId="21" fillId="16" borderId="41" xfId="0" applyFont="1" applyFill="1" applyBorder="1" applyAlignment="1">
      <alignment horizontal="center"/>
    </xf>
    <xf numFmtId="0" fontId="21" fillId="16" borderId="49" xfId="0" applyFont="1" applyFill="1" applyBorder="1" applyAlignment="1">
      <alignment horizontal="center"/>
    </xf>
    <xf numFmtId="0" fontId="21" fillId="16" borderId="42" xfId="0" applyFont="1" applyFill="1" applyBorder="1" applyAlignment="1">
      <alignment horizontal="center"/>
    </xf>
    <xf numFmtId="0" fontId="23" fillId="14" borderId="34" xfId="0" applyFont="1" applyFill="1" applyBorder="1" applyAlignment="1">
      <alignment horizontal="center"/>
    </xf>
    <xf numFmtId="0" fontId="23" fillId="14" borderId="35" xfId="0" applyFont="1" applyFill="1" applyBorder="1" applyAlignment="1">
      <alignment horizontal="center"/>
    </xf>
    <xf numFmtId="0" fontId="23" fillId="14" borderId="33" xfId="0" applyFont="1" applyFill="1" applyBorder="1" applyAlignment="1">
      <alignment horizontal="center"/>
    </xf>
    <xf numFmtId="0" fontId="21" fillId="12" borderId="0" xfId="0" applyFont="1" applyFill="1" applyAlignment="1">
      <alignment horizontal="center"/>
    </xf>
  </cellXfs>
  <cellStyles count="20">
    <cellStyle name="60% - Énfasis5 2" xfId="17"/>
    <cellStyle name="Énfasis1 2" xfId="19"/>
    <cellStyle name="Énfasis4 2" xfId="16"/>
    <cellStyle name="Énfasis6 2" xfId="18"/>
    <cellStyle name="Millares" xfId="1" builtinId="3"/>
    <cellStyle name="Millares 2" xfId="6"/>
    <cellStyle name="Millares 3" xfId="7"/>
    <cellStyle name="Moneda" xfId="2" builtinId="4"/>
    <cellStyle name="Moneda 2" xfId="8"/>
    <cellStyle name="Moneda 3" xfId="9"/>
    <cellStyle name="Moneda 4" xfId="10"/>
    <cellStyle name="Moneda 5" xfId="14"/>
    <cellStyle name="Normal" xfId="0" builtinId="0"/>
    <cellStyle name="Normal 2" xfId="4"/>
    <cellStyle name="Normal 3" xfId="5"/>
    <cellStyle name="Normal 4" xfId="11"/>
    <cellStyle name="Normal 5" xfId="12"/>
    <cellStyle name="Normal 6" xfId="15"/>
    <cellStyle name="Porcentaje" xfId="3" builtinId="5"/>
    <cellStyle name="Porcentaje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476250</xdr:colOff>
      <xdr:row>38</xdr:row>
      <xdr:rowOff>0</xdr:rowOff>
    </xdr:from>
    <xdr:to>
      <xdr:col>4</xdr:col>
      <xdr:colOff>190500</xdr:colOff>
      <xdr:row>38</xdr:row>
      <xdr:rowOff>1</xdr:rowOff>
    </xdr:to>
    <xdr:cxnSp macro="">
      <xdr:nvCxnSpPr>
        <xdr:cNvPr id="2" name="Conector recto 1">
          <a:extLst>
            <a:ext uri="{FF2B5EF4-FFF2-40B4-BE49-F238E27FC236}">
              <a16:creationId xmlns:a16="http://schemas.microsoft.com/office/drawing/2014/main" id="{05E662A4-BB4C-4FEC-A95C-FD9A542BD770}"/>
            </a:ext>
          </a:extLst>
        </xdr:cNvPr>
        <xdr:cNvCxnSpPr/>
      </xdr:nvCxnSpPr>
      <xdr:spPr>
        <a:xfrm flipV="1">
          <a:off x="657225" y="6934200"/>
          <a:ext cx="14859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828115</xdr:colOff>
      <xdr:row>37</xdr:row>
      <xdr:rowOff>158563</xdr:rowOff>
    </xdr:from>
    <xdr:to>
      <xdr:col>5</xdr:col>
      <xdr:colOff>875740</xdr:colOff>
      <xdr:row>37</xdr:row>
      <xdr:rowOff>158564</xdr:rowOff>
    </xdr:to>
    <xdr:cxnSp macro="">
      <xdr:nvCxnSpPr>
        <xdr:cNvPr id="3" name="Conector recto 2">
          <a:extLst>
            <a:ext uri="{FF2B5EF4-FFF2-40B4-BE49-F238E27FC236}">
              <a16:creationId xmlns:a16="http://schemas.microsoft.com/office/drawing/2014/main" id="{ED5745EE-DCEF-4965-A29C-7A27DA806BA7}"/>
            </a:ext>
          </a:extLst>
        </xdr:cNvPr>
        <xdr:cNvCxnSpPr/>
      </xdr:nvCxnSpPr>
      <xdr:spPr>
        <a:xfrm flipV="1">
          <a:off x="2780740" y="6911788"/>
          <a:ext cx="12382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209550</xdr:colOff>
      <xdr:row>37</xdr:row>
      <xdr:rowOff>142875</xdr:rowOff>
    </xdr:from>
    <xdr:to>
      <xdr:col>7</xdr:col>
      <xdr:colOff>371475</xdr:colOff>
      <xdr:row>37</xdr:row>
      <xdr:rowOff>142876</xdr:rowOff>
    </xdr:to>
    <xdr:cxnSp macro="">
      <xdr:nvCxnSpPr>
        <xdr:cNvPr id="4" name="Conector recto 3">
          <a:extLst>
            <a:ext uri="{FF2B5EF4-FFF2-40B4-BE49-F238E27FC236}">
              <a16:creationId xmlns:a16="http://schemas.microsoft.com/office/drawing/2014/main" id="{289DAE7A-65D8-4393-8BA7-BF1B381FCB48}"/>
            </a:ext>
          </a:extLst>
        </xdr:cNvPr>
        <xdr:cNvCxnSpPr/>
      </xdr:nvCxnSpPr>
      <xdr:spPr>
        <a:xfrm flipV="1">
          <a:off x="4676775" y="6896100"/>
          <a:ext cx="14668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35860</xdr:colOff>
      <xdr:row>46</xdr:row>
      <xdr:rowOff>123825</xdr:rowOff>
    </xdr:from>
    <xdr:to>
      <xdr:col>4</xdr:col>
      <xdr:colOff>542925</xdr:colOff>
      <xdr:row>46</xdr:row>
      <xdr:rowOff>128310</xdr:rowOff>
    </xdr:to>
    <xdr:cxnSp macro="">
      <xdr:nvCxnSpPr>
        <xdr:cNvPr id="2" name="Conector recto 1">
          <a:extLst>
            <a:ext uri="{FF2B5EF4-FFF2-40B4-BE49-F238E27FC236}">
              <a16:creationId xmlns:a16="http://schemas.microsoft.com/office/drawing/2014/main" id="{5219F2AC-8EBE-420C-B759-DE926572E1AF}"/>
            </a:ext>
          </a:extLst>
        </xdr:cNvPr>
        <xdr:cNvCxnSpPr/>
      </xdr:nvCxnSpPr>
      <xdr:spPr>
        <a:xfrm flipV="1">
          <a:off x="1207435" y="8553450"/>
          <a:ext cx="1278590" cy="44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490257</xdr:colOff>
      <xdr:row>46</xdr:row>
      <xdr:rowOff>147359</xdr:rowOff>
    </xdr:from>
    <xdr:to>
      <xdr:col>6</xdr:col>
      <xdr:colOff>904875</xdr:colOff>
      <xdr:row>46</xdr:row>
      <xdr:rowOff>152400</xdr:rowOff>
    </xdr:to>
    <xdr:cxnSp macro="">
      <xdr:nvCxnSpPr>
        <xdr:cNvPr id="3" name="Conector recto 2">
          <a:extLst>
            <a:ext uri="{FF2B5EF4-FFF2-40B4-BE49-F238E27FC236}">
              <a16:creationId xmlns:a16="http://schemas.microsoft.com/office/drawing/2014/main" id="{BEF1623C-0C56-46F5-A094-5755B333BFDE}"/>
            </a:ext>
          </a:extLst>
        </xdr:cNvPr>
        <xdr:cNvCxnSpPr/>
      </xdr:nvCxnSpPr>
      <xdr:spPr>
        <a:xfrm>
          <a:off x="3385857" y="8576984"/>
          <a:ext cx="1186143" cy="50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870137</xdr:colOff>
      <xdr:row>46</xdr:row>
      <xdr:rowOff>150722</xdr:rowOff>
    </xdr:from>
    <xdr:to>
      <xdr:col>9</xdr:col>
      <xdr:colOff>400050</xdr:colOff>
      <xdr:row>46</xdr:row>
      <xdr:rowOff>161925</xdr:rowOff>
    </xdr:to>
    <xdr:cxnSp macro="">
      <xdr:nvCxnSpPr>
        <xdr:cNvPr id="4" name="Conector recto 3">
          <a:extLst>
            <a:ext uri="{FF2B5EF4-FFF2-40B4-BE49-F238E27FC236}">
              <a16:creationId xmlns:a16="http://schemas.microsoft.com/office/drawing/2014/main" id="{75FC3A03-A734-4B57-A5AD-E791006667AA}"/>
            </a:ext>
          </a:extLst>
        </xdr:cNvPr>
        <xdr:cNvCxnSpPr/>
      </xdr:nvCxnSpPr>
      <xdr:spPr>
        <a:xfrm>
          <a:off x="5470712" y="8580347"/>
          <a:ext cx="1406338" cy="112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733425</xdr:colOff>
      <xdr:row>25</xdr:row>
      <xdr:rowOff>152400</xdr:rowOff>
    </xdr:from>
    <xdr:to>
      <xdr:col>3</xdr:col>
      <xdr:colOff>735667</xdr:colOff>
      <xdr:row>25</xdr:row>
      <xdr:rowOff>156883</xdr:rowOff>
    </xdr:to>
    <xdr:cxnSp macro="">
      <xdr:nvCxnSpPr>
        <xdr:cNvPr id="2" name="Conector recto 1">
          <a:extLst>
            <a:ext uri="{FF2B5EF4-FFF2-40B4-BE49-F238E27FC236}">
              <a16:creationId xmlns:a16="http://schemas.microsoft.com/office/drawing/2014/main" id="{C144EBBA-DB4C-4726-AB3E-A2DB7B68F23E}"/>
            </a:ext>
          </a:extLst>
        </xdr:cNvPr>
        <xdr:cNvCxnSpPr/>
      </xdr:nvCxnSpPr>
      <xdr:spPr>
        <a:xfrm>
          <a:off x="962025" y="4762500"/>
          <a:ext cx="1021417" cy="44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452157</xdr:colOff>
      <xdr:row>25</xdr:row>
      <xdr:rowOff>147359</xdr:rowOff>
    </xdr:from>
    <xdr:to>
      <xdr:col>5</xdr:col>
      <xdr:colOff>704850</xdr:colOff>
      <xdr:row>25</xdr:row>
      <xdr:rowOff>152400</xdr:rowOff>
    </xdr:to>
    <xdr:cxnSp macro="">
      <xdr:nvCxnSpPr>
        <xdr:cNvPr id="3" name="Conector recto 2">
          <a:extLst>
            <a:ext uri="{FF2B5EF4-FFF2-40B4-BE49-F238E27FC236}">
              <a16:creationId xmlns:a16="http://schemas.microsoft.com/office/drawing/2014/main" id="{D91626D6-515C-4F79-839C-538020411F4B}"/>
            </a:ext>
          </a:extLst>
        </xdr:cNvPr>
        <xdr:cNvCxnSpPr/>
      </xdr:nvCxnSpPr>
      <xdr:spPr>
        <a:xfrm>
          <a:off x="2576232" y="4757459"/>
          <a:ext cx="1024218" cy="50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108137</xdr:colOff>
      <xdr:row>25</xdr:row>
      <xdr:rowOff>131670</xdr:rowOff>
    </xdr:from>
    <xdr:to>
      <xdr:col>8</xdr:col>
      <xdr:colOff>357468</xdr:colOff>
      <xdr:row>25</xdr:row>
      <xdr:rowOff>131671</xdr:rowOff>
    </xdr:to>
    <xdr:cxnSp macro="">
      <xdr:nvCxnSpPr>
        <xdr:cNvPr id="4" name="Conector recto 3">
          <a:extLst>
            <a:ext uri="{FF2B5EF4-FFF2-40B4-BE49-F238E27FC236}">
              <a16:creationId xmlns:a16="http://schemas.microsoft.com/office/drawing/2014/main" id="{8970F6BE-354A-44C4-A842-F4EB0CB666C2}"/>
            </a:ext>
          </a:extLst>
        </xdr:cNvPr>
        <xdr:cNvCxnSpPr/>
      </xdr:nvCxnSpPr>
      <xdr:spPr>
        <a:xfrm flipV="1">
          <a:off x="4365812" y="4741770"/>
          <a:ext cx="1125631"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674035</xdr:colOff>
      <xdr:row>33</xdr:row>
      <xdr:rowOff>137834</xdr:rowOff>
    </xdr:from>
    <xdr:to>
      <xdr:col>5</xdr:col>
      <xdr:colOff>247650</xdr:colOff>
      <xdr:row>33</xdr:row>
      <xdr:rowOff>142875</xdr:rowOff>
    </xdr:to>
    <xdr:cxnSp macro="">
      <xdr:nvCxnSpPr>
        <xdr:cNvPr id="2" name="Conector recto 1">
          <a:extLst>
            <a:ext uri="{FF2B5EF4-FFF2-40B4-BE49-F238E27FC236}">
              <a16:creationId xmlns:a16="http://schemas.microsoft.com/office/drawing/2014/main" id="{E1F20DF4-BDA9-458E-9E3D-296CF54A4C13}"/>
            </a:ext>
          </a:extLst>
        </xdr:cNvPr>
        <xdr:cNvCxnSpPr/>
      </xdr:nvCxnSpPr>
      <xdr:spPr>
        <a:xfrm>
          <a:off x="1902760" y="6167159"/>
          <a:ext cx="1450040" cy="50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385482</xdr:colOff>
      <xdr:row>33</xdr:row>
      <xdr:rowOff>142875</xdr:rowOff>
    </xdr:from>
    <xdr:to>
      <xdr:col>9</xdr:col>
      <xdr:colOff>0</xdr:colOff>
      <xdr:row>33</xdr:row>
      <xdr:rowOff>147359</xdr:rowOff>
    </xdr:to>
    <xdr:cxnSp macro="">
      <xdr:nvCxnSpPr>
        <xdr:cNvPr id="3" name="Conector recto 2">
          <a:extLst>
            <a:ext uri="{FF2B5EF4-FFF2-40B4-BE49-F238E27FC236}">
              <a16:creationId xmlns:a16="http://schemas.microsoft.com/office/drawing/2014/main" id="{253BC99C-EE2E-4FC2-9A4F-3D9B3B073D86}"/>
            </a:ext>
          </a:extLst>
        </xdr:cNvPr>
        <xdr:cNvCxnSpPr/>
      </xdr:nvCxnSpPr>
      <xdr:spPr>
        <a:xfrm flipV="1">
          <a:off x="5243232" y="6172200"/>
          <a:ext cx="1262343" cy="44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403412</xdr:colOff>
      <xdr:row>33</xdr:row>
      <xdr:rowOff>123825</xdr:rowOff>
    </xdr:from>
    <xdr:to>
      <xdr:col>13</xdr:col>
      <xdr:colOff>381000</xdr:colOff>
      <xdr:row>33</xdr:row>
      <xdr:rowOff>131672</xdr:rowOff>
    </xdr:to>
    <xdr:cxnSp macro="">
      <xdr:nvCxnSpPr>
        <xdr:cNvPr id="4" name="Conector recto 3">
          <a:extLst>
            <a:ext uri="{FF2B5EF4-FFF2-40B4-BE49-F238E27FC236}">
              <a16:creationId xmlns:a16="http://schemas.microsoft.com/office/drawing/2014/main" id="{D3C1D843-C7C5-4299-A5C2-2AC160B57AA6}"/>
            </a:ext>
          </a:extLst>
        </xdr:cNvPr>
        <xdr:cNvCxnSpPr/>
      </xdr:nvCxnSpPr>
      <xdr:spPr>
        <a:xfrm flipV="1">
          <a:off x="8785412" y="6153150"/>
          <a:ext cx="1082488" cy="78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pana/Downloads/P.MAEST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pana/Documents/SEMESTRE%202021-1/PRESUPUESTOS/Ejercicios/P.%20Caja/Presupuesto%20de%20Efectiv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 Vtas"/>
      <sheetName val="P. Produccion"/>
      <sheetName val="P. Compra de M.P"/>
      <sheetName val="P. M.O"/>
      <sheetName val="P. Costos"/>
      <sheetName val="Edo. Pro. Vtas."/>
      <sheetName val="P. Gtos Operativos"/>
      <sheetName val="Edo de Resultados"/>
      <sheetName val="Edo. de Sit. Financiera"/>
    </sheetNames>
    <sheetDataSet>
      <sheetData sheetId="0">
        <row r="5">
          <cell r="C5" t="str">
            <v>"PRESUPUESTOS S.A DE C.V"</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ACCIÒN"/>
      <sheetName val="A"/>
      <sheetName val="A-1"/>
      <sheetName val="B"/>
      <sheetName val="C"/>
      <sheetName val="C-1"/>
      <sheetName val="P -D"/>
    </sheetNames>
    <sheetDataSet>
      <sheetData sheetId="0"/>
      <sheetData sheetId="1">
        <row r="19">
          <cell r="F19">
            <v>180000</v>
          </cell>
          <cell r="H19">
            <v>150000</v>
          </cell>
          <cell r="J19">
            <v>120000</v>
          </cell>
        </row>
        <row r="20">
          <cell r="F20">
            <v>160000</v>
          </cell>
          <cell r="H20">
            <v>240000</v>
          </cell>
          <cell r="J20">
            <v>200000</v>
          </cell>
        </row>
        <row r="21">
          <cell r="F21">
            <v>90000</v>
          </cell>
          <cell r="H21">
            <v>120000</v>
          </cell>
          <cell r="J21">
            <v>180000</v>
          </cell>
        </row>
        <row r="22">
          <cell r="F22">
            <v>20000</v>
          </cell>
          <cell r="H22">
            <v>20000</v>
          </cell>
          <cell r="J22">
            <v>20000</v>
          </cell>
        </row>
        <row r="30">
          <cell r="F30">
            <v>42000</v>
          </cell>
          <cell r="H30">
            <v>35000</v>
          </cell>
          <cell r="J30">
            <v>28000</v>
          </cell>
        </row>
        <row r="31">
          <cell r="F31">
            <v>196000</v>
          </cell>
          <cell r="H31">
            <v>294000</v>
          </cell>
          <cell r="J31">
            <v>244999.99999999997</v>
          </cell>
        </row>
        <row r="32">
          <cell r="F32">
            <v>42000</v>
          </cell>
          <cell r="H32">
            <v>56000</v>
          </cell>
          <cell r="J32">
            <v>84000</v>
          </cell>
        </row>
        <row r="33">
          <cell r="F33">
            <v>66000</v>
          </cell>
          <cell r="H33">
            <v>56000</v>
          </cell>
          <cell r="J33">
            <v>46000</v>
          </cell>
        </row>
        <row r="34">
          <cell r="F34">
            <v>12000</v>
          </cell>
          <cell r="J34">
            <v>18000</v>
          </cell>
        </row>
        <row r="35">
          <cell r="F35">
            <v>6000</v>
          </cell>
          <cell r="H35">
            <v>6000</v>
          </cell>
          <cell r="J35">
            <v>6000</v>
          </cell>
        </row>
        <row r="36">
          <cell r="H36">
            <v>110000</v>
          </cell>
        </row>
        <row r="37">
          <cell r="J37">
            <v>11000</v>
          </cell>
        </row>
        <row r="38">
          <cell r="F38">
            <v>7000</v>
          </cell>
          <cell r="H38">
            <v>9000</v>
          </cell>
          <cell r="J38">
            <v>10000</v>
          </cell>
        </row>
        <row r="39">
          <cell r="H39">
            <v>8000</v>
          </cell>
          <cell r="J39">
            <v>8000</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pageSetUpPr fitToPage="1"/>
  </sheetPr>
  <dimension ref="A1:BA70"/>
  <sheetViews>
    <sheetView tabSelected="1" zoomScale="70" zoomScaleNormal="70" workbookViewId="0">
      <selection activeCell="N22" sqref="N22"/>
    </sheetView>
  </sheetViews>
  <sheetFormatPr baseColWidth="10" defaultRowHeight="15.75"/>
  <cols>
    <col min="1" max="1" width="1.42578125" style="2" customWidth="1"/>
    <col min="2" max="2" width="4.28515625" style="6" customWidth="1"/>
    <col min="3" max="3" width="4.28515625" style="2" customWidth="1"/>
    <col min="4" max="4" width="11.42578125" style="2" customWidth="1"/>
    <col min="5" max="5" width="17.140625" style="2" customWidth="1"/>
    <col min="6" max="6" width="10.140625" style="2" customWidth="1"/>
    <col min="7" max="7" width="5.7109375" style="2" customWidth="1"/>
    <col min="8" max="8" width="17.140625" style="2" customWidth="1"/>
    <col min="9" max="9" width="10" style="2" customWidth="1"/>
    <col min="10" max="10" width="5.7109375" style="2" customWidth="1"/>
    <col min="11" max="11" width="1.42578125" style="2" customWidth="1"/>
    <col min="12" max="12" width="2.85546875" style="2" customWidth="1"/>
    <col min="13" max="13" width="11.42578125" style="2"/>
    <col min="14" max="16" width="17.140625" style="2" customWidth="1"/>
    <col min="17" max="17" width="2.85546875" style="2" customWidth="1"/>
    <col min="18" max="18" width="1.42578125" style="2" customWidth="1"/>
    <col min="19" max="19" width="34.28515625" style="2" customWidth="1"/>
    <col min="20" max="20" width="1.28515625" style="2" customWidth="1"/>
    <col min="21" max="21" width="12.85546875" style="2" customWidth="1"/>
    <col min="22" max="22" width="1.42578125" style="2" customWidth="1"/>
    <col min="23" max="23" width="12.85546875" style="2" customWidth="1"/>
    <col min="24" max="24" width="1.5703125" style="2" customWidth="1"/>
    <col min="25" max="25" width="42.85546875" style="2" customWidth="1"/>
    <col min="26" max="26" width="1.42578125" style="2" customWidth="1"/>
    <col min="27" max="27" width="15.7109375" style="2" customWidth="1"/>
    <col min="28" max="28" width="1.28515625" style="2" customWidth="1"/>
    <col min="29" max="29" width="15.7109375" style="2" customWidth="1"/>
    <col min="30" max="30" width="1.42578125" style="2" customWidth="1"/>
    <col min="31" max="31" width="20.7109375" style="2" customWidth="1"/>
    <col min="32" max="34" width="17.140625" style="2" customWidth="1"/>
    <col min="35" max="35" width="1.28515625" style="2" customWidth="1"/>
    <col min="36" max="36" width="2.85546875" style="2" customWidth="1"/>
    <col min="37" max="37" width="11.42578125" style="2"/>
    <col min="38" max="38" width="32.85546875" style="2" customWidth="1"/>
    <col min="39" max="39" width="18.5703125" style="2" customWidth="1"/>
    <col min="40" max="40" width="2.85546875" style="2" customWidth="1"/>
    <col min="41" max="41" width="1.5703125" style="2" customWidth="1"/>
    <col min="42" max="47" width="11.42578125" style="2"/>
    <col min="48" max="53" width="11.42578125" style="4"/>
    <col min="54" max="16384" width="11.42578125" style="5"/>
  </cols>
  <sheetData>
    <row r="1" spans="1:53" ht="8.25" customHeight="1">
      <c r="A1" s="3"/>
      <c r="B1" s="139"/>
      <c r="C1" s="140"/>
      <c r="D1" s="140"/>
      <c r="E1" s="140"/>
      <c r="F1" s="140"/>
      <c r="G1" s="140"/>
      <c r="H1" s="140"/>
      <c r="I1" s="140"/>
      <c r="J1" s="141"/>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53" ht="15">
      <c r="A2" s="3"/>
      <c r="B2" s="341" t="s">
        <v>318</v>
      </c>
      <c r="C2" s="342"/>
      <c r="D2" s="342"/>
      <c r="E2" s="342"/>
      <c r="F2" s="342"/>
      <c r="G2" s="342"/>
      <c r="H2" s="342"/>
      <c r="I2" s="342"/>
      <c r="J2" s="343"/>
      <c r="K2" s="3"/>
      <c r="R2" s="3"/>
      <c r="X2" s="3"/>
      <c r="AD2" s="3"/>
      <c r="AI2" s="3"/>
      <c r="AO2" s="3"/>
    </row>
    <row r="3" spans="1:53" ht="15.75" customHeight="1">
      <c r="A3" s="3"/>
      <c r="B3" s="341"/>
      <c r="C3" s="342"/>
      <c r="D3" s="342"/>
      <c r="E3" s="342"/>
      <c r="F3" s="342"/>
      <c r="G3" s="342"/>
      <c r="H3" s="342"/>
      <c r="I3" s="342"/>
      <c r="J3" s="343"/>
      <c r="K3" s="3"/>
      <c r="M3" s="325" t="s">
        <v>18</v>
      </c>
      <c r="N3" s="325"/>
      <c r="O3" s="325"/>
      <c r="P3" s="325"/>
      <c r="R3" s="3"/>
      <c r="S3" s="325" t="s">
        <v>18</v>
      </c>
      <c r="T3" s="325"/>
      <c r="U3" s="325"/>
      <c r="V3" s="325"/>
      <c r="W3" s="325"/>
      <c r="X3" s="3"/>
      <c r="Y3" s="325" t="s">
        <v>19</v>
      </c>
      <c r="Z3" s="325"/>
      <c r="AA3" s="325"/>
      <c r="AB3" s="325"/>
      <c r="AC3" s="325"/>
      <c r="AD3" s="3"/>
      <c r="AE3" s="325" t="s">
        <v>18</v>
      </c>
      <c r="AF3" s="325"/>
      <c r="AG3" s="325"/>
      <c r="AH3" s="325"/>
      <c r="AI3" s="3"/>
      <c r="AJ3" s="332" t="s">
        <v>18</v>
      </c>
      <c r="AK3" s="332"/>
      <c r="AL3" s="332"/>
      <c r="AM3" s="332"/>
      <c r="AN3" s="332"/>
      <c r="AO3" s="3"/>
    </row>
    <row r="4" spans="1:53">
      <c r="A4" s="3"/>
      <c r="B4" s="142"/>
      <c r="C4" s="143"/>
      <c r="D4" s="143"/>
      <c r="E4" s="143"/>
      <c r="F4" s="143"/>
      <c r="G4" s="143"/>
      <c r="H4" s="143"/>
      <c r="I4" s="143"/>
      <c r="J4" s="144"/>
      <c r="K4" s="3"/>
      <c r="M4" s="325" t="s">
        <v>20</v>
      </c>
      <c r="N4" s="325"/>
      <c r="O4" s="325"/>
      <c r="P4" s="325"/>
      <c r="R4" s="3"/>
      <c r="S4" s="325" t="s">
        <v>21</v>
      </c>
      <c r="T4" s="325"/>
      <c r="U4" s="325"/>
      <c r="V4" s="325"/>
      <c r="W4" s="325"/>
      <c r="X4" s="3"/>
      <c r="Y4" s="325" t="s">
        <v>22</v>
      </c>
      <c r="Z4" s="325"/>
      <c r="AA4" s="325"/>
      <c r="AB4" s="325"/>
      <c r="AC4" s="325"/>
      <c r="AD4" s="3"/>
      <c r="AE4" s="325" t="s">
        <v>23</v>
      </c>
      <c r="AF4" s="325"/>
      <c r="AG4" s="325"/>
      <c r="AH4" s="325"/>
      <c r="AI4" s="3"/>
      <c r="AJ4" s="332" t="s">
        <v>24</v>
      </c>
      <c r="AK4" s="332"/>
      <c r="AL4" s="332"/>
      <c r="AM4" s="332"/>
      <c r="AN4" s="332"/>
      <c r="AO4" s="3"/>
    </row>
    <row r="5" spans="1:53">
      <c r="A5" s="3"/>
      <c r="B5" s="145" t="s">
        <v>25</v>
      </c>
      <c r="C5" s="314" t="s">
        <v>26</v>
      </c>
      <c r="D5" s="314"/>
      <c r="E5" s="314"/>
      <c r="F5" s="314"/>
      <c r="G5" s="314"/>
      <c r="H5" s="314"/>
      <c r="I5" s="314"/>
      <c r="J5" s="315"/>
      <c r="K5" s="3"/>
      <c r="M5" s="325" t="s">
        <v>324</v>
      </c>
      <c r="N5" s="325"/>
      <c r="O5" s="325"/>
      <c r="P5" s="325"/>
      <c r="R5" s="3"/>
      <c r="S5" s="325" t="str">
        <f>M5</f>
        <v>Para junio 2022</v>
      </c>
      <c r="T5" s="325"/>
      <c r="U5" s="325"/>
      <c r="V5" s="325"/>
      <c r="W5" s="325"/>
      <c r="X5" s="3"/>
      <c r="Y5" s="325" t="str">
        <f>M5</f>
        <v>Para junio 2022</v>
      </c>
      <c r="Z5" s="325"/>
      <c r="AA5" s="325"/>
      <c r="AB5" s="325"/>
      <c r="AC5" s="325"/>
      <c r="AD5" s="3">
        <v>0</v>
      </c>
      <c r="AE5" s="325" t="str">
        <f>M5</f>
        <v>Para junio 2022</v>
      </c>
      <c r="AF5" s="325"/>
      <c r="AG5" s="325"/>
      <c r="AH5" s="325"/>
      <c r="AI5" s="3"/>
      <c r="AJ5" s="331" t="str">
        <f>M5</f>
        <v>Para junio 2022</v>
      </c>
      <c r="AK5" s="332"/>
      <c r="AL5" s="332"/>
      <c r="AM5" s="332"/>
      <c r="AN5" s="332"/>
      <c r="AO5" s="3"/>
    </row>
    <row r="6" spans="1:53" ht="16.5" thickBot="1">
      <c r="A6" s="3"/>
      <c r="B6" s="145"/>
      <c r="C6" s="146"/>
      <c r="D6" s="146"/>
      <c r="E6" s="146"/>
      <c r="F6" s="146"/>
      <c r="G6" s="146"/>
      <c r="H6" s="146"/>
      <c r="I6" s="146"/>
      <c r="J6" s="147"/>
      <c r="K6" s="3"/>
      <c r="R6" s="3"/>
      <c r="X6" s="3"/>
      <c r="AD6" s="3"/>
      <c r="AI6" s="3"/>
      <c r="AJ6" s="7"/>
      <c r="AK6" s="8"/>
      <c r="AL6" s="4"/>
      <c r="AM6" s="9"/>
      <c r="AN6" s="4"/>
      <c r="AO6" s="3"/>
    </row>
    <row r="7" spans="1:53" ht="16.5" thickBot="1">
      <c r="A7" s="3"/>
      <c r="B7" s="145"/>
      <c r="C7" s="313" t="s">
        <v>27</v>
      </c>
      <c r="D7" s="313"/>
      <c r="E7" s="146">
        <v>40000</v>
      </c>
      <c r="F7" s="316" t="s">
        <v>28</v>
      </c>
      <c r="G7" s="316"/>
      <c r="H7" s="148">
        <v>30</v>
      </c>
      <c r="I7" s="149" t="s">
        <v>29</v>
      </c>
      <c r="J7" s="150"/>
      <c r="K7" s="3"/>
      <c r="M7" s="333" t="s">
        <v>30</v>
      </c>
      <c r="N7" s="335" t="s">
        <v>31</v>
      </c>
      <c r="O7" s="337" t="s">
        <v>32</v>
      </c>
      <c r="P7" s="339" t="s">
        <v>33</v>
      </c>
      <c r="R7" s="3"/>
      <c r="U7" s="6" t="s">
        <v>34</v>
      </c>
      <c r="V7" s="6"/>
      <c r="W7" s="6" t="s">
        <v>35</v>
      </c>
      <c r="X7" s="3"/>
      <c r="AA7" s="6" t="s">
        <v>36</v>
      </c>
      <c r="AB7" s="6"/>
      <c r="AC7" s="6" t="s">
        <v>37</v>
      </c>
      <c r="AD7" s="10"/>
      <c r="AE7" s="11" t="s">
        <v>38</v>
      </c>
      <c r="AF7" s="12" t="s">
        <v>39</v>
      </c>
      <c r="AG7" s="11" t="s">
        <v>40</v>
      </c>
      <c r="AH7" s="11" t="s">
        <v>41</v>
      </c>
      <c r="AI7" s="3"/>
      <c r="AJ7" s="7"/>
      <c r="AK7" s="322" t="s">
        <v>42</v>
      </c>
      <c r="AL7" s="322"/>
      <c r="AM7" s="13"/>
      <c r="AN7" s="4"/>
      <c r="AO7" s="3"/>
    </row>
    <row r="8" spans="1:53" ht="16.5" thickBot="1">
      <c r="A8" s="3"/>
      <c r="B8" s="145"/>
      <c r="C8" s="313" t="s">
        <v>43</v>
      </c>
      <c r="D8" s="313"/>
      <c r="E8" s="146">
        <v>20000</v>
      </c>
      <c r="F8" s="316" t="s">
        <v>28</v>
      </c>
      <c r="G8" s="316"/>
      <c r="H8" s="148">
        <v>65</v>
      </c>
      <c r="I8" s="314" t="s">
        <v>29</v>
      </c>
      <c r="J8" s="315"/>
      <c r="K8" s="3"/>
      <c r="M8" s="334"/>
      <c r="N8" s="336"/>
      <c r="O8" s="338"/>
      <c r="P8" s="340"/>
      <c r="R8" s="3"/>
      <c r="S8" s="14" t="s">
        <v>44</v>
      </c>
      <c r="X8" s="3"/>
      <c r="Y8" s="14" t="s">
        <v>45</v>
      </c>
      <c r="AA8" s="2">
        <f>(F40*U12)+(F41*W12)</f>
        <v>0</v>
      </c>
      <c r="AC8" s="2">
        <f>(F42*U12)+(F43*W12)</f>
        <v>0</v>
      </c>
      <c r="AD8" s="3"/>
      <c r="AE8" s="15" t="s">
        <v>46</v>
      </c>
      <c r="AF8" s="16">
        <f>(F52*U12)</f>
        <v>0</v>
      </c>
      <c r="AG8" s="17">
        <f>(U12*I52)</f>
        <v>0</v>
      </c>
      <c r="AH8" s="326"/>
      <c r="AI8" s="3"/>
      <c r="AJ8" s="7"/>
      <c r="AK8" s="322" t="s">
        <v>47</v>
      </c>
      <c r="AL8" s="322"/>
      <c r="AM8" s="18"/>
      <c r="AN8" s="4"/>
      <c r="AO8" s="3"/>
    </row>
    <row r="9" spans="1:53" ht="16.5" thickBot="1">
      <c r="A9" s="3"/>
      <c r="B9" s="145"/>
      <c r="C9" s="149"/>
      <c r="D9" s="149"/>
      <c r="E9" s="149"/>
      <c r="F9" s="149"/>
      <c r="G9" s="149"/>
      <c r="H9" s="149"/>
      <c r="I9" s="149"/>
      <c r="J9" s="150"/>
      <c r="K9" s="3"/>
      <c r="M9" s="19" t="s">
        <v>34</v>
      </c>
      <c r="N9" s="20"/>
      <c r="O9" s="21"/>
      <c r="P9" s="22">
        <f>N9*O9</f>
        <v>0</v>
      </c>
      <c r="R9" s="3"/>
      <c r="S9" s="14" t="s">
        <v>48</v>
      </c>
      <c r="U9" s="1"/>
      <c r="W9" s="1"/>
      <c r="X9" s="3"/>
      <c r="Y9" s="14" t="s">
        <v>49</v>
      </c>
      <c r="AA9" s="1"/>
      <c r="AC9" s="1"/>
      <c r="AD9" s="3"/>
      <c r="AE9" s="23" t="s">
        <v>50</v>
      </c>
      <c r="AF9" s="24">
        <f>(W12*F53)</f>
        <v>0</v>
      </c>
      <c r="AG9" s="23">
        <f>(W12*I53)</f>
        <v>0</v>
      </c>
      <c r="AH9" s="327"/>
      <c r="AI9" s="3"/>
      <c r="AJ9" s="7"/>
      <c r="AK9" s="322" t="s">
        <v>51</v>
      </c>
      <c r="AL9" s="322"/>
      <c r="AM9" s="25">
        <f>AM7+AM8</f>
        <v>0</v>
      </c>
      <c r="AN9" s="4"/>
      <c r="AO9" s="3"/>
    </row>
    <row r="10" spans="1:53" ht="16.5" thickBot="1">
      <c r="A10" s="3"/>
      <c r="B10" s="145" t="s">
        <v>52</v>
      </c>
      <c r="C10" s="314" t="s">
        <v>319</v>
      </c>
      <c r="D10" s="314"/>
      <c r="E10" s="314"/>
      <c r="F10" s="314"/>
      <c r="G10" s="314"/>
      <c r="H10" s="314"/>
      <c r="I10" s="314"/>
      <c r="J10" s="315"/>
      <c r="K10" s="3"/>
      <c r="M10" s="26" t="s">
        <v>35</v>
      </c>
      <c r="N10" s="27"/>
      <c r="O10" s="28"/>
      <c r="P10" s="29">
        <f>N10*O10</f>
        <v>0</v>
      </c>
      <c r="R10" s="3"/>
      <c r="S10" s="14"/>
      <c r="U10" s="2">
        <f>SUM(U8:U9)</f>
        <v>0</v>
      </c>
      <c r="W10" s="2">
        <f>SUM(W8:W9)</f>
        <v>0</v>
      </c>
      <c r="X10" s="3"/>
      <c r="Y10" s="14"/>
      <c r="AA10" s="2">
        <f>AA8+AA9</f>
        <v>0</v>
      </c>
      <c r="AC10" s="2">
        <f>AC8+AC9</f>
        <v>0</v>
      </c>
      <c r="AD10" s="3"/>
      <c r="AE10" s="17" t="s">
        <v>53</v>
      </c>
      <c r="AF10" s="30">
        <f>AF8+AF9</f>
        <v>0</v>
      </c>
      <c r="AG10" s="17">
        <f>AG8+AG9</f>
        <v>0</v>
      </c>
      <c r="AH10" s="327"/>
      <c r="AI10" s="3"/>
      <c r="AJ10" s="7"/>
      <c r="AK10" s="322" t="s">
        <v>54</v>
      </c>
      <c r="AL10" s="322"/>
      <c r="AM10" s="18"/>
      <c r="AN10" s="4"/>
      <c r="AO10" s="3"/>
    </row>
    <row r="11" spans="1:53" ht="16.5" thickBot="1">
      <c r="A11" s="3"/>
      <c r="B11" s="145"/>
      <c r="C11" s="146"/>
      <c r="D11" s="146"/>
      <c r="E11" s="146"/>
      <c r="F11" s="146"/>
      <c r="G11" s="146"/>
      <c r="H11" s="146"/>
      <c r="I11" s="146"/>
      <c r="J11" s="147"/>
      <c r="K11" s="3"/>
      <c r="M11" s="329"/>
      <c r="N11" s="329"/>
      <c r="O11" s="330"/>
      <c r="P11" s="29">
        <f>SUM(P9:P10)</f>
        <v>0</v>
      </c>
      <c r="R11" s="3"/>
      <c r="S11" s="14" t="s">
        <v>55</v>
      </c>
      <c r="U11" s="1"/>
      <c r="W11" s="1"/>
      <c r="X11" s="3"/>
      <c r="Y11" s="14" t="s">
        <v>56</v>
      </c>
      <c r="AA11" s="1"/>
      <c r="AC11" s="1"/>
      <c r="AD11" s="3"/>
      <c r="AE11" s="23" t="s">
        <v>57</v>
      </c>
      <c r="AF11" s="31">
        <f>E57</f>
        <v>16</v>
      </c>
      <c r="AG11" s="32">
        <f>E58</f>
        <v>19</v>
      </c>
      <c r="AH11" s="328"/>
      <c r="AI11" s="3"/>
      <c r="AJ11" s="7"/>
      <c r="AK11" s="322" t="s">
        <v>58</v>
      </c>
      <c r="AL11" s="322"/>
      <c r="AM11" s="25">
        <f>AM9-AM10</f>
        <v>0</v>
      </c>
      <c r="AN11" s="4"/>
      <c r="AO11" s="3"/>
    </row>
    <row r="12" spans="1:53" ht="15.75" customHeight="1" thickBot="1">
      <c r="A12" s="3"/>
      <c r="B12" s="321"/>
      <c r="C12" s="313" t="s">
        <v>59</v>
      </c>
      <c r="D12" s="313"/>
      <c r="E12" s="146">
        <v>4000</v>
      </c>
      <c r="F12" s="146" t="s">
        <v>60</v>
      </c>
      <c r="G12" s="146"/>
      <c r="H12" s="148"/>
      <c r="I12" s="146"/>
      <c r="J12" s="147"/>
      <c r="K12" s="3"/>
      <c r="R12" s="3"/>
      <c r="S12" s="33" t="s">
        <v>61</v>
      </c>
      <c r="U12" s="2">
        <f>U10-U11</f>
        <v>0</v>
      </c>
      <c r="W12" s="2">
        <f>W10-W11</f>
        <v>0</v>
      </c>
      <c r="X12" s="3"/>
      <c r="Y12" s="14" t="s">
        <v>62</v>
      </c>
      <c r="AA12" s="2">
        <f>AA10-AA11</f>
        <v>0</v>
      </c>
      <c r="AC12" s="2">
        <f>AC10-AC11</f>
        <v>0</v>
      </c>
      <c r="AD12" s="3"/>
      <c r="AE12" s="34" t="s">
        <v>63</v>
      </c>
      <c r="AF12" s="31">
        <f>AF10*AF11</f>
        <v>0</v>
      </c>
      <c r="AG12" s="32">
        <f>AG10*AG11</f>
        <v>0</v>
      </c>
      <c r="AH12" s="35">
        <f>AF12+AG12</f>
        <v>0</v>
      </c>
      <c r="AI12" s="3"/>
      <c r="AJ12" s="7"/>
      <c r="AK12" s="322" t="s">
        <v>64</v>
      </c>
      <c r="AL12" s="322"/>
      <c r="AM12" s="9"/>
      <c r="AN12" s="4"/>
      <c r="AO12" s="3"/>
    </row>
    <row r="13" spans="1:53" ht="15.75" customHeight="1" thickBot="1">
      <c r="A13" s="3"/>
      <c r="B13" s="321"/>
      <c r="C13" s="313" t="s">
        <v>65</v>
      </c>
      <c r="D13" s="313"/>
      <c r="E13" s="146">
        <v>3500</v>
      </c>
      <c r="F13" s="146" t="s">
        <v>60</v>
      </c>
      <c r="G13" s="146"/>
      <c r="H13" s="148"/>
      <c r="I13" s="146"/>
      <c r="J13" s="147"/>
      <c r="K13" s="3"/>
      <c r="M13" s="1"/>
      <c r="N13" s="1"/>
      <c r="R13" s="3"/>
      <c r="X13" s="3"/>
      <c r="Y13" s="14" t="s">
        <v>66</v>
      </c>
      <c r="AA13" s="36"/>
      <c r="AB13" s="21"/>
      <c r="AC13" s="36"/>
      <c r="AD13" s="3"/>
      <c r="AI13" s="3"/>
      <c r="AJ13" s="7"/>
      <c r="AK13" s="322" t="s">
        <v>67</v>
      </c>
      <c r="AL13" s="322"/>
      <c r="AM13" s="18"/>
      <c r="AN13" s="4"/>
      <c r="AO13" s="3"/>
    </row>
    <row r="14" spans="1:53" ht="15.75" customHeight="1" thickBot="1">
      <c r="A14" s="3"/>
      <c r="B14" s="321"/>
      <c r="C14" s="313" t="s">
        <v>27</v>
      </c>
      <c r="D14" s="313"/>
      <c r="E14" s="146">
        <v>3000</v>
      </c>
      <c r="F14" s="316" t="s">
        <v>28</v>
      </c>
      <c r="G14" s="316"/>
      <c r="H14" s="148">
        <v>17</v>
      </c>
      <c r="I14" s="149" t="s">
        <v>29</v>
      </c>
      <c r="J14" s="150"/>
      <c r="K14" s="3"/>
      <c r="M14" s="320" t="s">
        <v>1</v>
      </c>
      <c r="N14" s="320"/>
      <c r="R14" s="3"/>
      <c r="X14" s="3"/>
      <c r="Y14" s="14" t="s">
        <v>68</v>
      </c>
      <c r="AA14" s="21">
        <f>AA12*AA13</f>
        <v>0</v>
      </c>
      <c r="AB14" s="21"/>
      <c r="AC14" s="21">
        <f>AC12*AC13</f>
        <v>0</v>
      </c>
      <c r="AD14" s="3"/>
      <c r="AI14" s="3"/>
      <c r="AJ14" s="7"/>
      <c r="AK14" s="322" t="s">
        <v>69</v>
      </c>
      <c r="AL14" s="322"/>
      <c r="AM14" s="25">
        <f>AM11+AM12+AM13</f>
        <v>0</v>
      </c>
      <c r="AN14" s="4"/>
      <c r="AO14" s="3"/>
    </row>
    <row r="15" spans="1:53" ht="15.75" customHeight="1" thickBot="1">
      <c r="A15" s="3"/>
      <c r="B15" s="321"/>
      <c r="C15" s="313" t="s">
        <v>43</v>
      </c>
      <c r="D15" s="313"/>
      <c r="E15" s="146">
        <v>2700</v>
      </c>
      <c r="F15" s="316" t="s">
        <v>28</v>
      </c>
      <c r="G15" s="316"/>
      <c r="H15" s="148">
        <v>35</v>
      </c>
      <c r="I15" s="314" t="s">
        <v>29</v>
      </c>
      <c r="J15" s="315"/>
      <c r="K15" s="3"/>
      <c r="M15" s="1"/>
      <c r="N15" s="1"/>
      <c r="R15" s="3"/>
      <c r="S15" s="320" t="s">
        <v>1</v>
      </c>
      <c r="T15" s="320"/>
      <c r="X15" s="3"/>
      <c r="Y15" s="14"/>
      <c r="AD15" s="3"/>
      <c r="AI15" s="3"/>
      <c r="AJ15" s="7"/>
      <c r="AK15" s="322" t="s">
        <v>70</v>
      </c>
      <c r="AL15" s="322"/>
      <c r="AM15" s="18"/>
      <c r="AO15" s="3"/>
      <c r="AS15" s="4"/>
      <c r="AT15" s="4"/>
      <c r="AU15" s="4"/>
      <c r="AY15" s="5"/>
      <c r="AZ15" s="5"/>
      <c r="BA15" s="5"/>
    </row>
    <row r="16" spans="1:53" ht="16.5" thickBot="1">
      <c r="A16" s="3"/>
      <c r="B16" s="145"/>
      <c r="C16" s="146"/>
      <c r="D16" s="146"/>
      <c r="E16" s="146"/>
      <c r="F16" s="146"/>
      <c r="G16" s="146"/>
      <c r="H16" s="146"/>
      <c r="I16" s="146"/>
      <c r="J16" s="147"/>
      <c r="K16" s="3"/>
      <c r="M16" s="320" t="s">
        <v>2</v>
      </c>
      <c r="N16" s="320"/>
      <c r="R16" s="3"/>
      <c r="S16" s="1"/>
      <c r="T16" s="1"/>
      <c r="X16" s="3"/>
      <c r="Y16" s="324" t="s">
        <v>71</v>
      </c>
      <c r="Z16" s="324"/>
      <c r="AA16" s="37">
        <f>AA14+AC14</f>
        <v>0</v>
      </c>
      <c r="AD16" s="3"/>
      <c r="AF16" s="320" t="s">
        <v>1</v>
      </c>
      <c r="AG16" s="320"/>
      <c r="AI16" s="3"/>
      <c r="AJ16" s="7"/>
      <c r="AK16" s="322" t="s">
        <v>72</v>
      </c>
      <c r="AL16" s="322"/>
      <c r="AM16" s="25">
        <f>AM14+AM15</f>
        <v>0</v>
      </c>
      <c r="AO16" s="3"/>
      <c r="AS16" s="4"/>
      <c r="AT16" s="4"/>
      <c r="AU16" s="4"/>
      <c r="AY16" s="5"/>
      <c r="AZ16" s="5"/>
      <c r="BA16" s="5"/>
    </row>
    <row r="17" spans="1:53" ht="16.5" thickBot="1">
      <c r="A17" s="3"/>
      <c r="B17" s="145" t="s">
        <v>17</v>
      </c>
      <c r="C17" s="314" t="s">
        <v>320</v>
      </c>
      <c r="D17" s="314"/>
      <c r="E17" s="314"/>
      <c r="F17" s="314"/>
      <c r="G17" s="314"/>
      <c r="H17" s="314"/>
      <c r="I17" s="314"/>
      <c r="J17" s="315"/>
      <c r="K17" s="3"/>
      <c r="M17" s="1"/>
      <c r="N17" s="1"/>
      <c r="R17" s="3"/>
      <c r="S17" s="320" t="s">
        <v>2</v>
      </c>
      <c r="T17" s="320"/>
      <c r="X17" s="3"/>
      <c r="AD17" s="3"/>
      <c r="AF17" s="1"/>
      <c r="AG17" s="1"/>
      <c r="AI17" s="3"/>
      <c r="AJ17" s="7"/>
      <c r="AK17" s="322" t="s">
        <v>73</v>
      </c>
      <c r="AL17" s="322"/>
      <c r="AM17" s="18"/>
      <c r="AO17" s="3"/>
      <c r="AS17" s="4"/>
      <c r="AT17" s="4"/>
      <c r="AU17" s="4"/>
      <c r="AY17" s="5"/>
      <c r="AZ17" s="5"/>
      <c r="BA17" s="5"/>
    </row>
    <row r="18" spans="1:53" ht="16.5" thickBot="1">
      <c r="A18" s="3"/>
      <c r="B18" s="145"/>
      <c r="C18" s="151"/>
      <c r="D18" s="151"/>
      <c r="E18" s="151"/>
      <c r="F18" s="151"/>
      <c r="G18" s="151"/>
      <c r="H18" s="151"/>
      <c r="I18" s="151"/>
      <c r="J18" s="152"/>
      <c r="K18" s="3"/>
      <c r="M18" s="320" t="s">
        <v>4</v>
      </c>
      <c r="N18" s="320"/>
      <c r="R18" s="3"/>
      <c r="S18" s="1"/>
      <c r="T18" s="1"/>
      <c r="X18" s="3"/>
      <c r="AD18" s="3"/>
      <c r="AF18" s="320" t="s">
        <v>2</v>
      </c>
      <c r="AG18" s="320"/>
      <c r="AI18" s="3"/>
      <c r="AJ18" s="7"/>
      <c r="AK18" s="323" t="s">
        <v>74</v>
      </c>
      <c r="AL18" s="323"/>
      <c r="AM18" s="38">
        <f>AM16-AM17</f>
        <v>0</v>
      </c>
      <c r="AO18" s="3"/>
      <c r="AS18" s="4"/>
      <c r="AT18" s="4"/>
      <c r="AU18" s="4"/>
      <c r="AY18" s="5"/>
      <c r="AZ18" s="5"/>
      <c r="BA18" s="5"/>
    </row>
    <row r="19" spans="1:53" ht="16.5" thickBot="1">
      <c r="A19" s="3"/>
      <c r="B19" s="317"/>
      <c r="C19" s="318" t="s">
        <v>75</v>
      </c>
      <c r="D19" s="318"/>
      <c r="E19" s="318"/>
      <c r="F19" s="318"/>
      <c r="G19" s="318"/>
      <c r="H19" s="318"/>
      <c r="I19" s="318"/>
      <c r="J19" s="319"/>
      <c r="K19" s="3"/>
      <c r="R19" s="3"/>
      <c r="S19" s="320" t="s">
        <v>4</v>
      </c>
      <c r="T19" s="320"/>
      <c r="X19" s="3"/>
      <c r="Z19" s="320" t="s">
        <v>1</v>
      </c>
      <c r="AA19" s="320"/>
      <c r="AD19" s="3"/>
      <c r="AF19" s="1"/>
      <c r="AG19" s="1"/>
      <c r="AI19" s="3"/>
      <c r="AJ19" s="7"/>
      <c r="AN19" s="4"/>
      <c r="AO19" s="3"/>
      <c r="AT19" s="4"/>
      <c r="AU19" s="4"/>
      <c r="AZ19" s="5"/>
      <c r="BA19" s="5"/>
    </row>
    <row r="20" spans="1:53" ht="16.5" thickBot="1">
      <c r="A20" s="3"/>
      <c r="B20" s="317"/>
      <c r="C20" s="313" t="s">
        <v>27</v>
      </c>
      <c r="D20" s="313"/>
      <c r="E20" s="148">
        <f>H14*E14</f>
        <v>51000</v>
      </c>
      <c r="F20" s="146"/>
      <c r="G20" s="146"/>
      <c r="H20" s="146"/>
      <c r="I20" s="146"/>
      <c r="J20" s="147"/>
      <c r="K20" s="3"/>
      <c r="R20" s="3"/>
      <c r="X20" s="3"/>
      <c r="Z20" s="1"/>
      <c r="AA20" s="1"/>
      <c r="AD20" s="3"/>
      <c r="AF20" s="320" t="s">
        <v>4</v>
      </c>
      <c r="AG20" s="320"/>
      <c r="AI20" s="3"/>
      <c r="AJ20" s="7"/>
      <c r="AN20" s="4"/>
      <c r="AO20" s="3"/>
      <c r="AT20" s="4"/>
      <c r="AU20" s="4"/>
      <c r="AZ20" s="5"/>
      <c r="BA20" s="5"/>
    </row>
    <row r="21" spans="1:53" ht="15.75" customHeight="1">
      <c r="A21" s="3"/>
      <c r="B21" s="317"/>
      <c r="C21" s="313" t="s">
        <v>43</v>
      </c>
      <c r="D21" s="313"/>
      <c r="E21" s="39">
        <f>E15*H15</f>
        <v>94500</v>
      </c>
      <c r="F21" s="146"/>
      <c r="G21" s="146"/>
      <c r="H21" s="146"/>
      <c r="I21" s="146"/>
      <c r="J21" s="147"/>
      <c r="K21" s="3"/>
      <c r="R21" s="3"/>
      <c r="X21" s="3"/>
      <c r="Z21" s="320" t="s">
        <v>2</v>
      </c>
      <c r="AA21" s="320"/>
      <c r="AD21" s="3"/>
      <c r="AI21" s="3"/>
      <c r="AJ21" s="7"/>
      <c r="AL21" s="320" t="s">
        <v>1</v>
      </c>
      <c r="AM21" s="320"/>
      <c r="AN21" s="4"/>
      <c r="AO21" s="3"/>
    </row>
    <row r="22" spans="1:53" ht="15.75" customHeight="1" thickBot="1">
      <c r="A22" s="3"/>
      <c r="B22" s="153"/>
      <c r="C22" s="146"/>
      <c r="D22" s="146"/>
      <c r="E22" s="154">
        <f>E20+E21</f>
        <v>145500</v>
      </c>
      <c r="F22" s="146"/>
      <c r="G22" s="146"/>
      <c r="H22" s="146"/>
      <c r="I22" s="146"/>
      <c r="J22" s="147"/>
      <c r="K22" s="3"/>
      <c r="R22" s="3"/>
      <c r="X22" s="3"/>
      <c r="Z22" s="1"/>
      <c r="AA22" s="1"/>
      <c r="AD22" s="3"/>
      <c r="AI22" s="3"/>
      <c r="AJ22" s="7"/>
      <c r="AL22" s="1"/>
      <c r="AM22" s="1"/>
      <c r="AN22" s="4"/>
      <c r="AO22" s="3"/>
    </row>
    <row r="23" spans="1:53">
      <c r="A23" s="3"/>
      <c r="B23" s="145"/>
      <c r="C23" s="146"/>
      <c r="D23" s="146"/>
      <c r="E23" s="154"/>
      <c r="F23" s="146"/>
      <c r="G23" s="146"/>
      <c r="H23" s="146"/>
      <c r="I23" s="146"/>
      <c r="J23" s="147"/>
      <c r="K23" s="3"/>
      <c r="M23" s="137" t="s">
        <v>244</v>
      </c>
      <c r="R23" s="3"/>
      <c r="X23" s="3"/>
      <c r="Z23" s="320" t="s">
        <v>4</v>
      </c>
      <c r="AA23" s="320"/>
      <c r="AD23" s="3"/>
      <c r="AI23" s="3"/>
      <c r="AL23" s="320" t="s">
        <v>2</v>
      </c>
      <c r="AM23" s="320"/>
      <c r="AO23" s="3"/>
    </row>
    <row r="24" spans="1:53" ht="16.5" thickBot="1">
      <c r="A24" s="3"/>
      <c r="B24" s="145" t="s">
        <v>76</v>
      </c>
      <c r="C24" s="314" t="s">
        <v>321</v>
      </c>
      <c r="D24" s="314"/>
      <c r="E24" s="314"/>
      <c r="F24" s="314"/>
      <c r="G24" s="314"/>
      <c r="H24" s="314"/>
      <c r="I24" s="314"/>
      <c r="J24" s="315"/>
      <c r="K24" s="3"/>
      <c r="M24" s="137" t="s">
        <v>241</v>
      </c>
      <c r="R24" s="3"/>
      <c r="X24" s="3"/>
      <c r="AD24" s="3"/>
      <c r="AI24" s="3"/>
      <c r="AL24" s="1"/>
      <c r="AM24" s="1"/>
      <c r="AO24" s="3"/>
    </row>
    <row r="25" spans="1:53" ht="15.75" customHeight="1">
      <c r="A25" s="3"/>
      <c r="B25" s="321"/>
      <c r="C25" s="151"/>
      <c r="D25" s="151"/>
      <c r="E25" s="151"/>
      <c r="F25" s="151"/>
      <c r="G25" s="151"/>
      <c r="H25" s="151"/>
      <c r="I25" s="151"/>
      <c r="J25" s="152"/>
      <c r="K25" s="3"/>
      <c r="M25" s="137" t="s">
        <v>242</v>
      </c>
      <c r="R25" s="3"/>
      <c r="X25" s="3"/>
      <c r="AD25" s="3"/>
      <c r="AI25" s="3"/>
      <c r="AL25" s="320" t="s">
        <v>4</v>
      </c>
      <c r="AM25" s="320"/>
      <c r="AO25" s="3"/>
    </row>
    <row r="26" spans="1:53" ht="15.75" customHeight="1">
      <c r="A26" s="3"/>
      <c r="B26" s="321"/>
      <c r="C26" s="313" t="s">
        <v>59</v>
      </c>
      <c r="D26" s="313"/>
      <c r="E26" s="146">
        <v>3000</v>
      </c>
      <c r="F26" s="146" t="s">
        <v>60</v>
      </c>
      <c r="G26" s="146"/>
      <c r="H26" s="148"/>
      <c r="I26" s="146"/>
      <c r="J26" s="147"/>
      <c r="K26" s="3"/>
      <c r="M26" s="137" t="s">
        <v>243</v>
      </c>
      <c r="R26" s="3"/>
      <c r="X26" s="3"/>
      <c r="AD26" s="3"/>
      <c r="AI26" s="3"/>
      <c r="AO26" s="3"/>
    </row>
    <row r="27" spans="1:53" ht="15.75" customHeight="1">
      <c r="A27" s="3"/>
      <c r="B27" s="321"/>
      <c r="C27" s="313" t="s">
        <v>65</v>
      </c>
      <c r="D27" s="313"/>
      <c r="E27" s="146">
        <v>2500</v>
      </c>
      <c r="F27" s="146" t="s">
        <v>60</v>
      </c>
      <c r="G27" s="146"/>
      <c r="H27" s="148"/>
      <c r="I27" s="146"/>
      <c r="J27" s="147"/>
      <c r="K27" s="3"/>
      <c r="R27" s="3"/>
      <c r="X27" s="3"/>
      <c r="AD27" s="3"/>
      <c r="AI27" s="3"/>
      <c r="AO27" s="3"/>
    </row>
    <row r="28" spans="1:53" ht="15.75" customHeight="1">
      <c r="A28" s="3"/>
      <c r="B28" s="321"/>
      <c r="C28" s="313" t="s">
        <v>27</v>
      </c>
      <c r="D28" s="313"/>
      <c r="E28" s="146">
        <v>2500</v>
      </c>
      <c r="F28" s="316" t="s">
        <v>28</v>
      </c>
      <c r="G28" s="316"/>
      <c r="H28" s="148">
        <v>17</v>
      </c>
      <c r="I28" s="314" t="s">
        <v>29</v>
      </c>
      <c r="J28" s="315"/>
      <c r="K28" s="3"/>
      <c r="M28" s="138" t="s">
        <v>245</v>
      </c>
      <c r="R28" s="3"/>
      <c r="X28" s="3"/>
      <c r="AD28" s="3"/>
      <c r="AI28" s="3"/>
      <c r="AO28" s="3"/>
    </row>
    <row r="29" spans="1:53">
      <c r="A29" s="3"/>
      <c r="B29" s="145"/>
      <c r="C29" s="313" t="s">
        <v>43</v>
      </c>
      <c r="D29" s="313"/>
      <c r="E29" s="146">
        <v>2000</v>
      </c>
      <c r="F29" s="316" t="s">
        <v>28</v>
      </c>
      <c r="G29" s="316"/>
      <c r="H29" s="148">
        <v>35</v>
      </c>
      <c r="I29" s="314" t="s">
        <v>29</v>
      </c>
      <c r="J29" s="315"/>
      <c r="K29" s="3"/>
      <c r="M29" s="137" t="s">
        <v>246</v>
      </c>
      <c r="R29" s="3"/>
      <c r="X29" s="3"/>
      <c r="AD29" s="3"/>
      <c r="AI29" s="3"/>
      <c r="AO29" s="3"/>
    </row>
    <row r="30" spans="1:53">
      <c r="A30" s="3"/>
      <c r="B30" s="145" t="s">
        <v>17</v>
      </c>
      <c r="C30" s="146"/>
      <c r="D30" s="146"/>
      <c r="E30" s="146"/>
      <c r="F30" s="146"/>
      <c r="G30" s="146"/>
      <c r="H30" s="146"/>
      <c r="I30" s="146"/>
      <c r="J30" s="147"/>
      <c r="K30" s="3"/>
      <c r="M30" s="137" t="s">
        <v>247</v>
      </c>
      <c r="R30" s="3"/>
      <c r="X30" s="3"/>
      <c r="AD30" s="3"/>
      <c r="AI30" s="3"/>
      <c r="AO30" s="3"/>
    </row>
    <row r="31" spans="1:53">
      <c r="A31" s="3"/>
      <c r="B31" s="145"/>
      <c r="C31" s="314" t="s">
        <v>322</v>
      </c>
      <c r="D31" s="314"/>
      <c r="E31" s="314"/>
      <c r="F31" s="314"/>
      <c r="G31" s="314"/>
      <c r="H31" s="314"/>
      <c r="I31" s="314"/>
      <c r="J31" s="315"/>
      <c r="K31" s="3"/>
      <c r="M31" s="137" t="s">
        <v>265</v>
      </c>
      <c r="R31" s="3"/>
      <c r="X31" s="3"/>
      <c r="AD31" s="3"/>
      <c r="AI31" s="3"/>
      <c r="AO31" s="3"/>
    </row>
    <row r="32" spans="1:53" ht="15">
      <c r="A32" s="3"/>
      <c r="B32" s="317"/>
      <c r="C32" s="151"/>
      <c r="D32" s="151"/>
      <c r="E32" s="151"/>
      <c r="F32" s="151"/>
      <c r="G32" s="151"/>
      <c r="H32" s="151"/>
      <c r="I32" s="151"/>
      <c r="J32" s="152"/>
      <c r="K32" s="3"/>
      <c r="R32" s="3"/>
      <c r="X32" s="3"/>
      <c r="AD32" s="3"/>
      <c r="AI32" s="3"/>
      <c r="AO32" s="3"/>
      <c r="AT32" s="4"/>
      <c r="AU32" s="4"/>
      <c r="AZ32" s="5"/>
      <c r="BA32" s="5"/>
    </row>
    <row r="33" spans="1:53">
      <c r="A33" s="3"/>
      <c r="B33" s="317"/>
      <c r="C33" s="318" t="s">
        <v>77</v>
      </c>
      <c r="D33" s="318"/>
      <c r="E33" s="318"/>
      <c r="F33" s="318"/>
      <c r="G33" s="318"/>
      <c r="H33" s="318"/>
      <c r="I33" s="318"/>
      <c r="J33" s="319"/>
      <c r="K33" s="3"/>
      <c r="M33" s="136" t="s">
        <v>248</v>
      </c>
      <c r="O33" s="162" t="s">
        <v>252</v>
      </c>
      <c r="R33" s="3"/>
      <c r="X33" s="3"/>
      <c r="AD33" s="3"/>
      <c r="AI33" s="3"/>
      <c r="AO33" s="3"/>
      <c r="AT33" s="4"/>
      <c r="AU33" s="4"/>
      <c r="AZ33" s="5"/>
      <c r="BA33" s="5"/>
    </row>
    <row r="34" spans="1:53" ht="15.75" customHeight="1">
      <c r="A34" s="3"/>
      <c r="B34" s="317"/>
      <c r="C34" s="313" t="s">
        <v>27</v>
      </c>
      <c r="D34" s="313"/>
      <c r="E34" s="148">
        <f>E28*H28</f>
        <v>42500</v>
      </c>
      <c r="F34" s="146"/>
      <c r="G34" s="146"/>
      <c r="H34" s="146"/>
      <c r="I34" s="146"/>
      <c r="J34" s="147"/>
      <c r="K34" s="3"/>
      <c r="M34" s="137" t="s">
        <v>249</v>
      </c>
      <c r="O34" s="137" t="s">
        <v>253</v>
      </c>
      <c r="R34" s="3"/>
      <c r="X34" s="3"/>
      <c r="AD34" s="3"/>
      <c r="AI34" s="3"/>
      <c r="AO34" s="3"/>
    </row>
    <row r="35" spans="1:53">
      <c r="A35" s="3"/>
      <c r="B35" s="145"/>
      <c r="C35" s="313" t="s">
        <v>43</v>
      </c>
      <c r="D35" s="313"/>
      <c r="E35" s="39">
        <f>E29*H29</f>
        <v>70000</v>
      </c>
      <c r="F35" s="146"/>
      <c r="G35" s="146"/>
      <c r="H35" s="146"/>
      <c r="I35" s="146"/>
      <c r="J35" s="147"/>
      <c r="K35" s="3"/>
      <c r="M35" s="137" t="s">
        <v>250</v>
      </c>
      <c r="O35" s="137" t="s">
        <v>254</v>
      </c>
      <c r="R35" s="3"/>
      <c r="X35" s="3"/>
      <c r="AD35" s="3"/>
      <c r="AI35" s="3"/>
      <c r="AO35" s="3"/>
    </row>
    <row r="36" spans="1:53">
      <c r="A36" s="3"/>
      <c r="B36" s="145"/>
      <c r="C36" s="146"/>
      <c r="D36" s="146"/>
      <c r="E36" s="154">
        <f>E34+E35</f>
        <v>112500</v>
      </c>
      <c r="F36" s="146"/>
      <c r="G36" s="146"/>
      <c r="H36" s="146"/>
      <c r="I36" s="146"/>
      <c r="J36" s="147"/>
      <c r="K36" s="3"/>
      <c r="M36" s="137" t="s">
        <v>251</v>
      </c>
      <c r="R36" s="3"/>
      <c r="X36" s="3"/>
      <c r="AD36" s="3"/>
      <c r="AI36" s="3"/>
      <c r="AO36" s="3"/>
    </row>
    <row r="37" spans="1:53">
      <c r="A37" s="3"/>
      <c r="B37" s="145"/>
      <c r="C37" s="146"/>
      <c r="D37" s="146"/>
      <c r="E37" s="146"/>
      <c r="F37" s="146"/>
      <c r="G37" s="146"/>
      <c r="H37" s="146"/>
      <c r="I37" s="146"/>
      <c r="J37" s="147"/>
      <c r="K37" s="3"/>
      <c r="R37" s="3"/>
      <c r="X37" s="3"/>
      <c r="AD37" s="3"/>
      <c r="AI37" s="3"/>
      <c r="AO37" s="3"/>
    </row>
    <row r="38" spans="1:53">
      <c r="A38" s="3"/>
      <c r="B38" s="145" t="s">
        <v>78</v>
      </c>
      <c r="C38" s="314" t="s">
        <v>79</v>
      </c>
      <c r="D38" s="314"/>
      <c r="E38" s="314"/>
      <c r="F38" s="314"/>
      <c r="G38" s="314"/>
      <c r="H38" s="314"/>
      <c r="I38" s="314"/>
      <c r="J38" s="315"/>
      <c r="K38" s="3"/>
      <c r="O38" s="162" t="s">
        <v>255</v>
      </c>
      <c r="R38" s="3"/>
      <c r="X38" s="3"/>
      <c r="AD38" s="3"/>
      <c r="AI38" s="3"/>
      <c r="AO38" s="3"/>
    </row>
    <row r="39" spans="1:53">
      <c r="A39" s="3"/>
      <c r="B39" s="145"/>
      <c r="C39" s="146"/>
      <c r="D39" s="146"/>
      <c r="E39" s="146"/>
      <c r="F39" s="146"/>
      <c r="G39" s="146"/>
      <c r="H39" s="146"/>
      <c r="I39" s="146"/>
      <c r="J39" s="147"/>
      <c r="K39" s="3"/>
      <c r="M39" s="137" t="s">
        <v>256</v>
      </c>
      <c r="R39" s="3"/>
      <c r="X39" s="3"/>
      <c r="AD39" s="3"/>
      <c r="AI39" s="3"/>
      <c r="AO39" s="3"/>
    </row>
    <row r="40" spans="1:53">
      <c r="A40" s="3"/>
      <c r="B40" s="145"/>
      <c r="C40" s="313" t="s">
        <v>59</v>
      </c>
      <c r="D40" s="313"/>
      <c r="E40" s="146" t="s">
        <v>27</v>
      </c>
      <c r="F40" s="155">
        <v>0.7</v>
      </c>
      <c r="G40" s="314" t="s">
        <v>80</v>
      </c>
      <c r="H40" s="314"/>
      <c r="I40" s="314"/>
      <c r="J40" s="147"/>
      <c r="K40" s="3"/>
      <c r="M40" s="137" t="s">
        <v>257</v>
      </c>
      <c r="R40" s="3"/>
      <c r="X40" s="3"/>
      <c r="AD40" s="3"/>
      <c r="AI40" s="3"/>
      <c r="AO40" s="3"/>
    </row>
    <row r="41" spans="1:53">
      <c r="A41" s="3"/>
      <c r="B41" s="145"/>
      <c r="C41" s="316"/>
      <c r="D41" s="316"/>
      <c r="E41" s="146" t="s">
        <v>43</v>
      </c>
      <c r="F41" s="155">
        <v>3.5</v>
      </c>
      <c r="G41" s="314" t="s">
        <v>80</v>
      </c>
      <c r="H41" s="314"/>
      <c r="I41" s="314"/>
      <c r="J41" s="147"/>
      <c r="K41" s="3"/>
      <c r="M41" s="137" t="s">
        <v>258</v>
      </c>
      <c r="R41" s="3"/>
      <c r="X41" s="3"/>
      <c r="AD41" s="3"/>
      <c r="AI41" s="3"/>
      <c r="AO41" s="3"/>
    </row>
    <row r="42" spans="1:53">
      <c r="A42" s="3"/>
      <c r="B42" s="145"/>
      <c r="C42" s="313" t="s">
        <v>65</v>
      </c>
      <c r="D42" s="313"/>
      <c r="E42" s="146" t="s">
        <v>27</v>
      </c>
      <c r="F42" s="155">
        <v>1.2</v>
      </c>
      <c r="G42" s="314" t="s">
        <v>80</v>
      </c>
      <c r="H42" s="314"/>
      <c r="I42" s="314"/>
      <c r="J42" s="147"/>
      <c r="K42" s="3"/>
      <c r="R42" s="3"/>
      <c r="X42" s="3"/>
      <c r="AD42" s="3"/>
      <c r="AI42" s="3"/>
      <c r="AO42" s="3"/>
    </row>
    <row r="43" spans="1:53">
      <c r="A43" s="3"/>
      <c r="B43" s="145"/>
      <c r="C43" s="316"/>
      <c r="D43" s="316"/>
      <c r="E43" s="146" t="s">
        <v>43</v>
      </c>
      <c r="F43" s="155">
        <v>1.8</v>
      </c>
      <c r="G43" s="314" t="s">
        <v>80</v>
      </c>
      <c r="H43" s="314"/>
      <c r="I43" s="314"/>
      <c r="J43" s="147"/>
      <c r="K43" s="3"/>
      <c r="O43" s="163" t="s">
        <v>259</v>
      </c>
      <c r="R43" s="3"/>
      <c r="X43" s="3"/>
      <c r="AD43" s="3"/>
      <c r="AI43" s="3"/>
      <c r="AO43" s="3"/>
    </row>
    <row r="44" spans="1:53">
      <c r="A44" s="3"/>
      <c r="B44" s="145"/>
      <c r="C44" s="146"/>
      <c r="D44" s="146"/>
      <c r="E44" s="146"/>
      <c r="F44" s="146"/>
      <c r="G44" s="146"/>
      <c r="H44" s="146"/>
      <c r="I44" s="146"/>
      <c r="J44" s="147"/>
      <c r="K44" s="3"/>
      <c r="R44" s="3"/>
      <c r="X44" s="3"/>
      <c r="AD44" s="3"/>
      <c r="AI44" s="3"/>
      <c r="AO44" s="3"/>
    </row>
    <row r="45" spans="1:53">
      <c r="A45" s="3"/>
      <c r="B45" s="145" t="s">
        <v>81</v>
      </c>
      <c r="C45" s="314" t="s">
        <v>82</v>
      </c>
      <c r="D45" s="314"/>
      <c r="E45" s="314"/>
      <c r="F45" s="314"/>
      <c r="G45" s="314"/>
      <c r="H45" s="314"/>
      <c r="I45" s="314"/>
      <c r="J45" s="315"/>
      <c r="K45" s="3"/>
      <c r="M45" s="137" t="s">
        <v>260</v>
      </c>
      <c r="R45" s="3"/>
      <c r="X45" s="3"/>
      <c r="AD45" s="3"/>
      <c r="AI45" s="3"/>
      <c r="AO45" s="3"/>
    </row>
    <row r="46" spans="1:53">
      <c r="A46" s="3"/>
      <c r="B46" s="145"/>
      <c r="C46" s="146"/>
      <c r="D46" s="146"/>
      <c r="E46" s="146"/>
      <c r="F46" s="146"/>
      <c r="G46" s="146"/>
      <c r="H46" s="146"/>
      <c r="I46" s="146"/>
      <c r="J46" s="147"/>
      <c r="K46" s="3"/>
      <c r="M46" s="137" t="s">
        <v>261</v>
      </c>
      <c r="R46" s="3"/>
      <c r="X46" s="3"/>
      <c r="AD46" s="3"/>
      <c r="AI46" s="3"/>
      <c r="AO46" s="3"/>
    </row>
    <row r="47" spans="1:53">
      <c r="A47" s="3"/>
      <c r="B47" s="145"/>
      <c r="C47" s="313" t="s">
        <v>59</v>
      </c>
      <c r="D47" s="313"/>
      <c r="E47" s="154">
        <v>4</v>
      </c>
      <c r="F47" s="146" t="s">
        <v>83</v>
      </c>
      <c r="G47" s="146"/>
      <c r="H47" s="146"/>
      <c r="I47" s="146"/>
      <c r="J47" s="147"/>
      <c r="K47" s="3"/>
      <c r="M47" s="137" t="s">
        <v>262</v>
      </c>
      <c r="R47" s="3"/>
      <c r="X47" s="3"/>
      <c r="AD47" s="3"/>
      <c r="AI47" s="3"/>
      <c r="AO47" s="3"/>
    </row>
    <row r="48" spans="1:53">
      <c r="A48" s="3"/>
      <c r="B48" s="145"/>
      <c r="C48" s="313" t="s">
        <v>65</v>
      </c>
      <c r="D48" s="313"/>
      <c r="E48" s="154">
        <v>2</v>
      </c>
      <c r="F48" s="146" t="s">
        <v>83</v>
      </c>
      <c r="G48" s="146"/>
      <c r="H48" s="146"/>
      <c r="I48" s="146"/>
      <c r="J48" s="147"/>
      <c r="K48" s="3"/>
      <c r="M48" s="137" t="s">
        <v>263</v>
      </c>
      <c r="R48" s="3"/>
      <c r="X48" s="3"/>
      <c r="AD48" s="3"/>
      <c r="AI48" s="3"/>
      <c r="AO48" s="3"/>
    </row>
    <row r="49" spans="1:41">
      <c r="A49" s="3"/>
      <c r="B49" s="145"/>
      <c r="C49" s="146"/>
      <c r="D49" s="146"/>
      <c r="E49" s="146"/>
      <c r="F49" s="146"/>
      <c r="G49" s="146"/>
      <c r="H49" s="146"/>
      <c r="I49" s="146"/>
      <c r="J49" s="147"/>
      <c r="K49" s="3"/>
      <c r="R49" s="3"/>
      <c r="X49" s="3"/>
      <c r="AD49" s="3"/>
      <c r="AI49" s="3"/>
      <c r="AO49" s="3"/>
    </row>
    <row r="50" spans="1:41">
      <c r="A50" s="3"/>
      <c r="B50" s="145" t="s">
        <v>84</v>
      </c>
      <c r="C50" s="314" t="s">
        <v>85</v>
      </c>
      <c r="D50" s="314"/>
      <c r="E50" s="314"/>
      <c r="F50" s="314"/>
      <c r="G50" s="314"/>
      <c r="H50" s="314"/>
      <c r="I50" s="314"/>
      <c r="J50" s="315"/>
      <c r="K50" s="3"/>
      <c r="R50" s="3"/>
      <c r="X50" s="3"/>
      <c r="AD50" s="3"/>
      <c r="AI50" s="3"/>
      <c r="AO50" s="3"/>
    </row>
    <row r="51" spans="1:41">
      <c r="A51" s="3"/>
      <c r="B51" s="145"/>
      <c r="C51" s="146"/>
      <c r="D51" s="146"/>
      <c r="E51" s="146"/>
      <c r="F51" s="146"/>
      <c r="G51" s="146"/>
      <c r="H51" s="146"/>
      <c r="I51" s="146"/>
      <c r="J51" s="147"/>
      <c r="K51" s="3"/>
      <c r="R51" s="3"/>
      <c r="X51" s="3"/>
      <c r="AD51" s="3"/>
      <c r="AI51" s="3"/>
      <c r="AO51" s="3"/>
    </row>
    <row r="52" spans="1:41">
      <c r="A52" s="3"/>
      <c r="B52" s="145"/>
      <c r="C52" s="313" t="s">
        <v>27</v>
      </c>
      <c r="D52" s="313"/>
      <c r="E52" s="146" t="s">
        <v>39</v>
      </c>
      <c r="F52" s="155">
        <v>0.4</v>
      </c>
      <c r="G52" s="155" t="s">
        <v>86</v>
      </c>
      <c r="H52" s="146" t="s">
        <v>40</v>
      </c>
      <c r="I52" s="155">
        <v>0.15</v>
      </c>
      <c r="J52" s="156" t="s">
        <v>86</v>
      </c>
      <c r="K52" s="3"/>
      <c r="R52" s="3"/>
      <c r="X52" s="3"/>
      <c r="AD52" s="3"/>
      <c r="AI52" s="3"/>
      <c r="AO52" s="3"/>
    </row>
    <row r="53" spans="1:41">
      <c r="A53" s="3"/>
      <c r="B53" s="145"/>
      <c r="C53" s="313" t="s">
        <v>43</v>
      </c>
      <c r="D53" s="313"/>
      <c r="E53" s="146" t="s">
        <v>39</v>
      </c>
      <c r="F53" s="155">
        <v>0.6</v>
      </c>
      <c r="G53" s="155" t="s">
        <v>86</v>
      </c>
      <c r="H53" s="146" t="s">
        <v>40</v>
      </c>
      <c r="I53" s="155">
        <v>0.25</v>
      </c>
      <c r="J53" s="156" t="s">
        <v>86</v>
      </c>
      <c r="K53" s="3"/>
      <c r="R53" s="3"/>
      <c r="X53" s="3"/>
      <c r="AD53" s="3"/>
      <c r="AI53" s="3"/>
      <c r="AO53" s="3"/>
    </row>
    <row r="54" spans="1:41">
      <c r="A54" s="3"/>
      <c r="B54" s="145"/>
      <c r="C54" s="146"/>
      <c r="D54" s="146"/>
      <c r="E54" s="146"/>
      <c r="F54" s="146"/>
      <c r="G54" s="146"/>
      <c r="H54" s="146"/>
      <c r="I54" s="146"/>
      <c r="J54" s="147"/>
      <c r="K54" s="3"/>
      <c r="R54" s="3"/>
      <c r="X54" s="3"/>
      <c r="AD54" s="3"/>
      <c r="AI54" s="3"/>
      <c r="AO54" s="3"/>
    </row>
    <row r="55" spans="1:41">
      <c r="A55" s="3"/>
      <c r="B55" s="145" t="s">
        <v>87</v>
      </c>
      <c r="C55" s="314" t="s">
        <v>88</v>
      </c>
      <c r="D55" s="314"/>
      <c r="E55" s="314"/>
      <c r="F55" s="314"/>
      <c r="G55" s="314"/>
      <c r="H55" s="314"/>
      <c r="I55" s="314"/>
      <c r="J55" s="315"/>
      <c r="K55" s="3"/>
      <c r="R55" s="3"/>
      <c r="X55" s="3"/>
      <c r="AD55" s="3"/>
      <c r="AI55" s="3"/>
      <c r="AO55" s="3"/>
    </row>
    <row r="56" spans="1:41">
      <c r="A56" s="3"/>
      <c r="B56" s="145"/>
      <c r="C56" s="146"/>
      <c r="D56" s="146"/>
      <c r="E56" s="146"/>
      <c r="F56" s="146"/>
      <c r="G56" s="146"/>
      <c r="H56" s="146"/>
      <c r="I56" s="146"/>
      <c r="J56" s="147"/>
      <c r="K56" s="3"/>
      <c r="R56" s="3"/>
      <c r="X56" s="3"/>
      <c r="AD56" s="3"/>
      <c r="AI56" s="3"/>
      <c r="AO56" s="3"/>
    </row>
    <row r="57" spans="1:41">
      <c r="A57" s="3"/>
      <c r="B57" s="145"/>
      <c r="C57" s="313" t="s">
        <v>39</v>
      </c>
      <c r="D57" s="313"/>
      <c r="E57" s="154">
        <v>16</v>
      </c>
      <c r="F57" s="151" t="s">
        <v>89</v>
      </c>
      <c r="G57" s="146"/>
      <c r="H57" s="146"/>
      <c r="I57" s="146"/>
      <c r="J57" s="147"/>
      <c r="K57" s="3"/>
      <c r="R57" s="3"/>
      <c r="X57" s="3"/>
      <c r="AD57" s="3"/>
      <c r="AI57" s="3"/>
      <c r="AO57" s="3"/>
    </row>
    <row r="58" spans="1:41">
      <c r="A58" s="3"/>
      <c r="B58" s="145"/>
      <c r="C58" s="313" t="s">
        <v>40</v>
      </c>
      <c r="D58" s="313"/>
      <c r="E58" s="154">
        <v>19</v>
      </c>
      <c r="F58" s="151" t="s">
        <v>89</v>
      </c>
      <c r="G58" s="146"/>
      <c r="H58" s="146"/>
      <c r="I58" s="146"/>
      <c r="J58" s="147"/>
      <c r="K58" s="3"/>
      <c r="R58" s="3"/>
      <c r="X58" s="3"/>
      <c r="AD58" s="3"/>
      <c r="AI58" s="3"/>
      <c r="AO58" s="3"/>
    </row>
    <row r="59" spans="1:41">
      <c r="A59" s="3"/>
      <c r="B59" s="145"/>
      <c r="C59" s="146"/>
      <c r="D59" s="146"/>
      <c r="E59" s="146"/>
      <c r="F59" s="146"/>
      <c r="G59" s="146"/>
      <c r="H59" s="146"/>
      <c r="I59" s="146"/>
      <c r="J59" s="147"/>
      <c r="K59" s="3"/>
      <c r="R59" s="3"/>
      <c r="X59" s="3"/>
      <c r="AD59" s="3"/>
      <c r="AI59" s="3"/>
      <c r="AO59" s="3"/>
    </row>
    <row r="60" spans="1:41">
      <c r="A60" s="3"/>
      <c r="B60" s="145" t="s">
        <v>90</v>
      </c>
      <c r="C60" s="314" t="s">
        <v>323</v>
      </c>
      <c r="D60" s="314"/>
      <c r="E60" s="314"/>
      <c r="F60" s="314"/>
      <c r="G60" s="314"/>
      <c r="H60" s="314"/>
      <c r="I60" s="314"/>
      <c r="J60" s="315"/>
      <c r="K60" s="3"/>
      <c r="R60" s="3"/>
      <c r="X60" s="3"/>
      <c r="AD60" s="3"/>
      <c r="AI60" s="3"/>
      <c r="AO60" s="3"/>
    </row>
    <row r="61" spans="1:41">
      <c r="A61" s="3"/>
      <c r="B61" s="145"/>
      <c r="C61" s="146"/>
      <c r="D61" s="146"/>
      <c r="E61" s="146"/>
      <c r="F61" s="146"/>
      <c r="G61" s="146"/>
      <c r="H61" s="146"/>
      <c r="I61" s="146"/>
      <c r="J61" s="147"/>
      <c r="K61" s="3"/>
      <c r="R61" s="3"/>
      <c r="X61" s="3"/>
      <c r="AD61" s="3"/>
      <c r="AI61" s="3"/>
      <c r="AK61" s="40"/>
      <c r="AL61" s="40"/>
      <c r="AM61" s="40"/>
      <c r="AO61" s="3"/>
    </row>
    <row r="62" spans="1:41">
      <c r="A62" s="3"/>
      <c r="B62" s="145"/>
      <c r="C62" s="146"/>
      <c r="D62" s="314" t="s">
        <v>91</v>
      </c>
      <c r="E62" s="314"/>
      <c r="F62" s="314"/>
      <c r="G62" s="146"/>
      <c r="H62" s="154">
        <v>200000</v>
      </c>
      <c r="I62" s="146"/>
      <c r="J62" s="147"/>
      <c r="K62" s="3"/>
      <c r="R62" s="3"/>
      <c r="X62" s="3"/>
      <c r="AD62" s="3"/>
      <c r="AI62" s="3"/>
      <c r="AK62" s="40"/>
      <c r="AL62" s="40"/>
      <c r="AM62" s="40"/>
      <c r="AO62" s="3"/>
    </row>
    <row r="63" spans="1:41">
      <c r="A63" s="3"/>
      <c r="B63" s="145"/>
      <c r="C63" s="146"/>
      <c r="D63" s="314" t="s">
        <v>92</v>
      </c>
      <c r="E63" s="314"/>
      <c r="F63" s="314"/>
      <c r="G63" s="146"/>
      <c r="H63" s="155">
        <v>40000</v>
      </c>
      <c r="I63" s="146"/>
      <c r="J63" s="147"/>
      <c r="K63" s="3"/>
      <c r="R63" s="3"/>
      <c r="X63" s="3"/>
      <c r="AD63" s="3"/>
      <c r="AI63" s="3"/>
      <c r="AO63" s="3"/>
    </row>
    <row r="64" spans="1:41">
      <c r="A64" s="3"/>
      <c r="B64" s="145"/>
      <c r="C64" s="146"/>
      <c r="D64" s="314" t="s">
        <v>93</v>
      </c>
      <c r="E64" s="314"/>
      <c r="F64" s="314"/>
      <c r="G64" s="146"/>
      <c r="H64" s="155">
        <v>34000</v>
      </c>
      <c r="I64" s="146"/>
      <c r="J64" s="147"/>
      <c r="K64" s="3"/>
      <c r="R64" s="3"/>
      <c r="X64" s="3"/>
      <c r="AD64" s="3"/>
      <c r="AI64" s="3"/>
      <c r="AO64" s="3"/>
    </row>
    <row r="65" spans="1:41" ht="16.5" customHeight="1">
      <c r="A65" s="3"/>
      <c r="B65" s="145"/>
      <c r="C65" s="146"/>
      <c r="D65" s="314" t="s">
        <v>94</v>
      </c>
      <c r="E65" s="314"/>
      <c r="F65" s="314"/>
      <c r="G65" s="146"/>
      <c r="H65" s="41">
        <v>25000</v>
      </c>
      <c r="I65" s="146"/>
      <c r="J65" s="147"/>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6.5" thickBot="1">
      <c r="B66" s="157"/>
      <c r="C66" s="1"/>
      <c r="D66" s="1"/>
      <c r="E66" s="312" t="s">
        <v>95</v>
      </c>
      <c r="F66" s="312"/>
      <c r="G66" s="158"/>
      <c r="H66" s="159">
        <f>SUM(H62:H65)</f>
        <v>299000</v>
      </c>
      <c r="I66" s="1"/>
      <c r="J66" s="160"/>
    </row>
    <row r="70" spans="1:41">
      <c r="D70" s="42"/>
    </row>
  </sheetData>
  <mergeCells count="109">
    <mergeCell ref="B2:J3"/>
    <mergeCell ref="M3:P3"/>
    <mergeCell ref="S3:W3"/>
    <mergeCell ref="Y3:AC3"/>
    <mergeCell ref="AE3:AH3"/>
    <mergeCell ref="AJ3:AN3"/>
    <mergeCell ref="M4:P4"/>
    <mergeCell ref="S4:W4"/>
    <mergeCell ref="Y4:AC4"/>
    <mergeCell ref="AE4:AH4"/>
    <mergeCell ref="AJ4:AN4"/>
    <mergeCell ref="C5:J5"/>
    <mergeCell ref="M5:P5"/>
    <mergeCell ref="S5:W5"/>
    <mergeCell ref="Y5:AC5"/>
    <mergeCell ref="AE5:AH5"/>
    <mergeCell ref="I8:J8"/>
    <mergeCell ref="AH8:AH11"/>
    <mergeCell ref="AK8:AL8"/>
    <mergeCell ref="AK9:AL9"/>
    <mergeCell ref="C10:J10"/>
    <mergeCell ref="AK10:AL10"/>
    <mergeCell ref="M11:O11"/>
    <mergeCell ref="AK11:AL11"/>
    <mergeCell ref="AJ5:AN5"/>
    <mergeCell ref="C7:D7"/>
    <mergeCell ref="F7:G7"/>
    <mergeCell ref="M7:M8"/>
    <mergeCell ref="N7:N8"/>
    <mergeCell ref="O7:O8"/>
    <mergeCell ref="P7:P8"/>
    <mergeCell ref="AK7:AL7"/>
    <mergeCell ref="C8:D8"/>
    <mergeCell ref="F8:G8"/>
    <mergeCell ref="B12:B15"/>
    <mergeCell ref="C12:D12"/>
    <mergeCell ref="AK12:AL12"/>
    <mergeCell ref="C13:D13"/>
    <mergeCell ref="AK13:AL13"/>
    <mergeCell ref="C14:D14"/>
    <mergeCell ref="F14:G14"/>
    <mergeCell ref="M14:N14"/>
    <mergeCell ref="AK14:AL14"/>
    <mergeCell ref="C15:D15"/>
    <mergeCell ref="C21:D21"/>
    <mergeCell ref="Z21:AA21"/>
    <mergeCell ref="C17:J17"/>
    <mergeCell ref="S17:T17"/>
    <mergeCell ref="AK17:AL17"/>
    <mergeCell ref="M18:N18"/>
    <mergeCell ref="AF18:AG18"/>
    <mergeCell ref="AK18:AL18"/>
    <mergeCell ref="F15:G15"/>
    <mergeCell ref="I15:J15"/>
    <mergeCell ref="S15:T15"/>
    <mergeCell ref="AK15:AL15"/>
    <mergeCell ref="M16:N16"/>
    <mergeCell ref="Y16:Z16"/>
    <mergeCell ref="AF16:AG16"/>
    <mergeCell ref="AK16:AL16"/>
    <mergeCell ref="I28:J28"/>
    <mergeCell ref="C29:D29"/>
    <mergeCell ref="F29:G29"/>
    <mergeCell ref="I29:J29"/>
    <mergeCell ref="C31:J31"/>
    <mergeCell ref="B32:B34"/>
    <mergeCell ref="C33:J33"/>
    <mergeCell ref="C34:D34"/>
    <mergeCell ref="AL21:AM21"/>
    <mergeCell ref="Z23:AA23"/>
    <mergeCell ref="AL23:AM23"/>
    <mergeCell ref="C24:J24"/>
    <mergeCell ref="B25:B28"/>
    <mergeCell ref="AL25:AM25"/>
    <mergeCell ref="C26:D26"/>
    <mergeCell ref="C27:D27"/>
    <mergeCell ref="C28:D28"/>
    <mergeCell ref="F28:G28"/>
    <mergeCell ref="B19:B21"/>
    <mergeCell ref="C19:J19"/>
    <mergeCell ref="S19:T19"/>
    <mergeCell ref="Z19:AA19"/>
    <mergeCell ref="C20:D20"/>
    <mergeCell ref="AF20:AG20"/>
    <mergeCell ref="C42:D42"/>
    <mergeCell ref="G42:I42"/>
    <mergeCell ref="C43:D43"/>
    <mergeCell ref="G43:I43"/>
    <mergeCell ref="C45:J45"/>
    <mergeCell ref="C47:D47"/>
    <mergeCell ref="C35:D35"/>
    <mergeCell ref="C38:J38"/>
    <mergeCell ref="C40:D40"/>
    <mergeCell ref="G40:I40"/>
    <mergeCell ref="C41:D41"/>
    <mergeCell ref="G41:I41"/>
    <mergeCell ref="E66:F66"/>
    <mergeCell ref="C58:D58"/>
    <mergeCell ref="C60:J60"/>
    <mergeCell ref="D62:F62"/>
    <mergeCell ref="D63:F63"/>
    <mergeCell ref="D64:F64"/>
    <mergeCell ref="D65:F65"/>
    <mergeCell ref="C48:D48"/>
    <mergeCell ref="C50:J50"/>
    <mergeCell ref="C52:D52"/>
    <mergeCell ref="C53:D53"/>
    <mergeCell ref="C55:J55"/>
    <mergeCell ref="C57:D57"/>
  </mergeCells>
  <pageMargins left="0.70866141732283472" right="0.70866141732283472" top="0.74803149606299213" bottom="0.74803149606299213" header="0.31496062992125984" footer="0.31496062992125984"/>
  <pageSetup scale="68" orientation="portrait"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36"/>
  <sheetViews>
    <sheetView topLeftCell="A22" workbookViewId="0">
      <selection activeCell="B39" sqref="B39"/>
    </sheetView>
  </sheetViews>
  <sheetFormatPr baseColWidth="10" defaultRowHeight="15"/>
  <cols>
    <col min="1" max="1" width="33.42578125" bestFit="1" customWidth="1"/>
    <col min="2" max="2" width="17.7109375" customWidth="1"/>
    <col min="3" max="3" width="19.7109375" bestFit="1" customWidth="1"/>
    <col min="4" max="4" width="17.28515625" customWidth="1"/>
    <col min="5" max="5" width="16" customWidth="1"/>
    <col min="6" max="6" width="14.85546875" customWidth="1"/>
    <col min="7" max="7" width="15.140625" customWidth="1"/>
    <col min="8" max="25" width="11.42578125" style="238"/>
  </cols>
  <sheetData>
    <row r="1" spans="1:25" s="239" customFormat="1">
      <c r="A1" s="373" t="s">
        <v>345</v>
      </c>
      <c r="B1" s="373"/>
      <c r="C1" s="373"/>
      <c r="D1" s="373"/>
      <c r="E1" s="373"/>
      <c r="F1" s="373"/>
      <c r="G1" s="373"/>
      <c r="H1" s="238"/>
      <c r="I1" s="238"/>
      <c r="J1" s="238"/>
      <c r="K1" s="238"/>
      <c r="L1" s="238"/>
      <c r="M1" s="238"/>
      <c r="N1" s="238"/>
      <c r="O1" s="238"/>
      <c r="P1" s="238"/>
      <c r="Q1" s="238"/>
      <c r="R1" s="238"/>
      <c r="S1" s="238"/>
      <c r="T1" s="238"/>
      <c r="U1" s="238"/>
      <c r="V1" s="238"/>
      <c r="W1" s="238"/>
      <c r="X1" s="238"/>
      <c r="Y1" s="238"/>
    </row>
    <row r="2" spans="1:25" ht="45.75" customHeight="1">
      <c r="A2" s="373"/>
      <c r="B2" s="373"/>
      <c r="C2" s="373"/>
      <c r="D2" s="373"/>
      <c r="E2" s="373"/>
      <c r="F2" s="373"/>
      <c r="G2" s="373"/>
    </row>
    <row r="4" spans="1:25">
      <c r="A4" s="46" t="s">
        <v>346</v>
      </c>
      <c r="B4" s="58">
        <v>1</v>
      </c>
      <c r="C4" s="58">
        <v>2</v>
      </c>
      <c r="D4" s="58">
        <v>3</v>
      </c>
      <c r="E4" s="58">
        <v>4</v>
      </c>
      <c r="F4" s="58">
        <v>5</v>
      </c>
    </row>
    <row r="5" spans="1:25">
      <c r="A5" s="46" t="s">
        <v>347</v>
      </c>
      <c r="B5" s="240">
        <v>0.15</v>
      </c>
      <c r="C5" s="240">
        <v>0.22</v>
      </c>
      <c r="D5" s="240">
        <v>0.21</v>
      </c>
      <c r="E5" s="240">
        <v>0.21</v>
      </c>
      <c r="F5" s="240">
        <v>0.21</v>
      </c>
    </row>
    <row r="7" spans="1:25">
      <c r="A7" s="373" t="s">
        <v>348</v>
      </c>
      <c r="B7" s="373"/>
      <c r="C7" s="373"/>
      <c r="D7" s="373"/>
      <c r="E7" s="373"/>
      <c r="F7" s="373"/>
      <c r="G7" s="373"/>
    </row>
    <row r="8" spans="1:25" ht="35.25" customHeight="1">
      <c r="A8" s="373"/>
      <c r="B8" s="373"/>
      <c r="C8" s="373"/>
      <c r="D8" s="373"/>
      <c r="E8" s="373"/>
      <c r="F8" s="373"/>
      <c r="G8" s="373"/>
    </row>
    <row r="10" spans="1:25">
      <c r="A10" s="48" t="s">
        <v>349</v>
      </c>
    </row>
    <row r="12" spans="1:25">
      <c r="A12" t="s">
        <v>350</v>
      </c>
      <c r="B12" s="241">
        <v>1100000</v>
      </c>
    </row>
    <row r="13" spans="1:25">
      <c r="A13" t="s">
        <v>351</v>
      </c>
      <c r="B13" s="242">
        <v>150000</v>
      </c>
    </row>
    <row r="14" spans="1:25">
      <c r="A14" s="48" t="s">
        <v>352</v>
      </c>
      <c r="B14" s="243">
        <f>SUM(B12:B13)</f>
        <v>1250000</v>
      </c>
    </row>
    <row r="16" spans="1:25">
      <c r="B16" s="244">
        <v>0</v>
      </c>
      <c r="C16" s="245">
        <v>1</v>
      </c>
      <c r="D16" s="245">
        <v>2</v>
      </c>
      <c r="E16" s="245">
        <v>3</v>
      </c>
      <c r="F16" s="245">
        <v>4</v>
      </c>
      <c r="G16" s="245">
        <v>5</v>
      </c>
    </row>
    <row r="17" spans="1:7">
      <c r="A17" s="45" t="s">
        <v>353</v>
      </c>
      <c r="B17" s="246"/>
      <c r="C17" s="45"/>
      <c r="D17" s="45"/>
      <c r="E17" s="45"/>
      <c r="F17" s="45"/>
      <c r="G17" s="45"/>
    </row>
    <row r="18" spans="1:7">
      <c r="A18" s="45" t="s">
        <v>354</v>
      </c>
      <c r="B18" s="247"/>
      <c r="C18" s="248"/>
      <c r="D18" s="248"/>
      <c r="E18" s="248"/>
      <c r="F18" s="248"/>
      <c r="G18" s="248"/>
    </row>
    <row r="19" spans="1:7">
      <c r="A19" s="45" t="s">
        <v>355</v>
      </c>
      <c r="B19" s="246"/>
      <c r="C19" s="45"/>
      <c r="D19" s="45"/>
      <c r="E19" s="45"/>
      <c r="F19" s="45"/>
      <c r="G19" s="45"/>
    </row>
    <row r="20" spans="1:7">
      <c r="A20" s="45" t="s">
        <v>356</v>
      </c>
      <c r="B20" s="247"/>
      <c r="C20" s="248"/>
      <c r="D20" s="248"/>
      <c r="E20" s="248"/>
      <c r="F20" s="248"/>
      <c r="G20" s="248"/>
    </row>
    <row r="21" spans="1:7">
      <c r="A21" s="45" t="s">
        <v>357</v>
      </c>
      <c r="B21" s="249"/>
      <c r="C21" s="250"/>
      <c r="D21" s="250"/>
      <c r="E21" s="250"/>
      <c r="F21" s="250"/>
      <c r="G21" s="250"/>
    </row>
    <row r="22" spans="1:7">
      <c r="A22" s="45" t="s">
        <v>358</v>
      </c>
      <c r="B22" s="247"/>
      <c r="C22" s="248"/>
      <c r="D22" s="248"/>
      <c r="E22" s="248"/>
      <c r="F22" s="248"/>
      <c r="G22" s="248"/>
    </row>
    <row r="23" spans="1:7">
      <c r="A23" s="45" t="s">
        <v>359</v>
      </c>
      <c r="B23" s="249"/>
      <c r="C23" s="250"/>
      <c r="D23" s="250"/>
      <c r="E23" s="250"/>
      <c r="F23" s="250"/>
      <c r="G23" s="250"/>
    </row>
    <row r="24" spans="1:7">
      <c r="A24" s="45" t="s">
        <v>355</v>
      </c>
      <c r="B24" s="246"/>
      <c r="C24" s="45"/>
      <c r="D24" s="45"/>
      <c r="E24" s="45"/>
      <c r="F24" s="45"/>
      <c r="G24" s="45"/>
    </row>
    <row r="25" spans="1:7">
      <c r="A25" s="45" t="s">
        <v>356</v>
      </c>
      <c r="B25" s="247"/>
      <c r="C25" s="248"/>
      <c r="D25" s="248"/>
      <c r="E25" s="248"/>
      <c r="F25" s="248"/>
      <c r="G25" s="248"/>
    </row>
    <row r="26" spans="1:7">
      <c r="A26" s="45" t="s">
        <v>360</v>
      </c>
      <c r="B26" s="249"/>
      <c r="C26" s="250"/>
      <c r="D26" s="250"/>
      <c r="E26" s="250"/>
      <c r="F26" s="250"/>
      <c r="G26" s="250"/>
    </row>
    <row r="27" spans="1:7">
      <c r="A27" s="45" t="s">
        <v>361</v>
      </c>
      <c r="B27" s="246"/>
      <c r="C27" s="45"/>
      <c r="D27" s="45"/>
      <c r="E27" s="45"/>
      <c r="F27" s="45"/>
      <c r="G27" s="45"/>
    </row>
    <row r="28" spans="1:7">
      <c r="A28" s="45" t="s">
        <v>362</v>
      </c>
      <c r="B28" s="249"/>
      <c r="C28" s="250"/>
      <c r="D28" s="250"/>
      <c r="E28" s="250"/>
      <c r="F28" s="250"/>
      <c r="G28" s="250"/>
    </row>
    <row r="29" spans="1:7">
      <c r="C29" s="93"/>
    </row>
    <row r="30" spans="1:7">
      <c r="C30" s="93"/>
    </row>
    <row r="31" spans="1:7">
      <c r="C31" s="93"/>
    </row>
    <row r="32" spans="1:7">
      <c r="C32" s="93"/>
    </row>
    <row r="34" spans="1:7">
      <c r="A34" s="45" t="s">
        <v>363</v>
      </c>
      <c r="B34" s="251"/>
      <c r="C34" s="251"/>
      <c r="D34" s="251"/>
      <c r="E34" s="251"/>
      <c r="F34" s="251"/>
      <c r="G34" s="251"/>
    </row>
    <row r="35" spans="1:7">
      <c r="A35" s="45" t="s">
        <v>364</v>
      </c>
      <c r="B35" s="251"/>
      <c r="C35" s="251"/>
      <c r="D35" s="251"/>
      <c r="E35" s="251"/>
      <c r="F35" s="251"/>
      <c r="G35" s="251"/>
    </row>
    <row r="36" spans="1:7">
      <c r="A36" s="45" t="s">
        <v>365</v>
      </c>
      <c r="B36" s="251"/>
    </row>
  </sheetData>
  <mergeCells count="2">
    <mergeCell ref="A1:G2"/>
    <mergeCell ref="A7:G8"/>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9"/>
  <sheetViews>
    <sheetView topLeftCell="A37" zoomScale="90" zoomScaleNormal="90" workbookViewId="0">
      <selection activeCell="B53" sqref="B53"/>
    </sheetView>
  </sheetViews>
  <sheetFormatPr baseColWidth="10" defaultRowHeight="16.5"/>
  <cols>
    <col min="1" max="1" width="54" style="165" customWidth="1"/>
    <col min="2" max="2" width="31.5703125" style="165" customWidth="1"/>
    <col min="3" max="3" width="13.5703125" style="165" customWidth="1"/>
    <col min="4" max="4" width="16" style="165" customWidth="1"/>
    <col min="5" max="5" width="15.42578125" style="165" customWidth="1"/>
    <col min="6" max="6" width="12.7109375" style="165" bestFit="1" customWidth="1"/>
    <col min="7" max="7" width="20.42578125" style="165" customWidth="1"/>
    <col min="8" max="8" width="21" style="165" bestFit="1" customWidth="1"/>
    <col min="9" max="9" width="14.42578125" style="165" customWidth="1"/>
    <col min="10" max="16384" width="11.42578125" style="165"/>
  </cols>
  <sheetData>
    <row r="1" spans="1:6" ht="17.25" thickBot="1"/>
    <row r="2" spans="1:6" ht="17.25" thickBot="1">
      <c r="A2" s="374" t="s">
        <v>266</v>
      </c>
      <c r="B2" s="375"/>
      <c r="C2" s="375"/>
      <c r="D2" s="375"/>
      <c r="E2" s="375"/>
      <c r="F2" s="376"/>
    </row>
    <row r="3" spans="1:6">
      <c r="A3" s="166"/>
      <c r="B3" s="198" t="s">
        <v>267</v>
      </c>
      <c r="C3" s="198" t="s">
        <v>268</v>
      </c>
      <c r="D3" s="198" t="s">
        <v>269</v>
      </c>
      <c r="E3" s="198" t="s">
        <v>270</v>
      </c>
      <c r="F3" s="198" t="s">
        <v>41</v>
      </c>
    </row>
    <row r="4" spans="1:6">
      <c r="A4" s="167" t="s">
        <v>271</v>
      </c>
      <c r="B4" s="197">
        <v>40</v>
      </c>
      <c r="C4" s="197">
        <v>60</v>
      </c>
    </row>
    <row r="5" spans="1:6" ht="28.5" customHeight="1">
      <c r="A5" s="167" t="s">
        <v>272</v>
      </c>
      <c r="B5" s="173">
        <v>8</v>
      </c>
      <c r="C5" s="173">
        <v>12</v>
      </c>
    </row>
    <row r="6" spans="1:6">
      <c r="A6" s="167" t="s">
        <v>273</v>
      </c>
      <c r="B6" s="212">
        <v>300</v>
      </c>
      <c r="C6" s="212">
        <v>200</v>
      </c>
      <c r="D6" s="212">
        <v>100</v>
      </c>
      <c r="E6" s="212">
        <v>400</v>
      </c>
      <c r="F6" s="178">
        <f>+D6+E6</f>
        <v>500</v>
      </c>
    </row>
    <row r="7" spans="1:6">
      <c r="A7" s="167" t="s">
        <v>274</v>
      </c>
      <c r="B7" s="174">
        <v>300</v>
      </c>
      <c r="C7" s="174">
        <v>400</v>
      </c>
      <c r="D7" s="174">
        <v>500</v>
      </c>
      <c r="E7" s="174">
        <v>200</v>
      </c>
      <c r="F7" s="178">
        <f>+D7+E7</f>
        <v>700</v>
      </c>
    </row>
    <row r="8" spans="1:6">
      <c r="A8" s="167" t="s">
        <v>275</v>
      </c>
      <c r="B8" s="174">
        <v>100</v>
      </c>
      <c r="C8" s="174">
        <v>60</v>
      </c>
      <c r="D8" s="174">
        <v>50</v>
      </c>
      <c r="E8" s="174">
        <v>110</v>
      </c>
      <c r="F8" s="178">
        <f>+D8+E8</f>
        <v>160</v>
      </c>
    </row>
    <row r="9" spans="1:6">
      <c r="A9" s="167" t="s">
        <v>276</v>
      </c>
      <c r="B9" s="174">
        <v>20</v>
      </c>
      <c r="C9" s="174">
        <v>80</v>
      </c>
      <c r="D9" s="174">
        <v>30</v>
      </c>
      <c r="E9" s="174">
        <v>70</v>
      </c>
      <c r="F9" s="178">
        <f>+D9+E9</f>
        <v>100</v>
      </c>
    </row>
    <row r="10" spans="1:6">
      <c r="A10" s="167" t="s">
        <v>277</v>
      </c>
      <c r="B10" s="174">
        <v>1500</v>
      </c>
      <c r="C10" s="174">
        <v>500</v>
      </c>
      <c r="D10" s="174">
        <v>400</v>
      </c>
      <c r="E10" s="174">
        <v>1600</v>
      </c>
      <c r="F10" s="178">
        <f>+D10+E10</f>
        <v>2000</v>
      </c>
    </row>
    <row r="11" spans="1:6">
      <c r="A11" s="167" t="s">
        <v>278</v>
      </c>
      <c r="B11" s="174">
        <v>400</v>
      </c>
      <c r="C11" s="175">
        <v>600</v>
      </c>
      <c r="D11" s="176">
        <v>50</v>
      </c>
      <c r="E11" s="176">
        <v>350</v>
      </c>
      <c r="F11" s="205" t="s">
        <v>36</v>
      </c>
    </row>
    <row r="12" spans="1:6">
      <c r="A12" s="167"/>
      <c r="D12" s="176">
        <v>200</v>
      </c>
      <c r="E12" s="176">
        <v>400</v>
      </c>
      <c r="F12" s="205" t="s">
        <v>37</v>
      </c>
    </row>
    <row r="13" spans="1:6">
      <c r="A13" s="167"/>
      <c r="D13" s="168"/>
      <c r="F13" s="179"/>
    </row>
    <row r="14" spans="1:6">
      <c r="A14" s="167" t="s">
        <v>279</v>
      </c>
      <c r="B14" s="174">
        <v>20</v>
      </c>
      <c r="C14" s="174">
        <v>80</v>
      </c>
      <c r="D14" s="174">
        <v>70</v>
      </c>
      <c r="E14" s="174">
        <v>30</v>
      </c>
      <c r="F14" s="178">
        <f>+D14+E14</f>
        <v>100</v>
      </c>
    </row>
    <row r="15" spans="1:6">
      <c r="A15" s="167" t="s">
        <v>280</v>
      </c>
      <c r="B15" s="174">
        <v>60</v>
      </c>
      <c r="C15" s="174">
        <v>140</v>
      </c>
      <c r="D15" s="174">
        <v>150</v>
      </c>
      <c r="E15" s="174">
        <v>50</v>
      </c>
      <c r="F15" s="178">
        <f>+D15+E15</f>
        <v>200</v>
      </c>
    </row>
    <row r="16" spans="1:6">
      <c r="A16" s="167" t="s">
        <v>281</v>
      </c>
      <c r="B16" s="174">
        <v>500</v>
      </c>
      <c r="C16" s="174">
        <v>400</v>
      </c>
      <c r="D16" s="174">
        <v>150</v>
      </c>
      <c r="E16" s="174">
        <v>750</v>
      </c>
      <c r="F16" s="178">
        <f>+D16+E16</f>
        <v>900</v>
      </c>
    </row>
    <row r="17" spans="1:9" ht="33.75" customHeight="1">
      <c r="A17" s="167" t="s">
        <v>282</v>
      </c>
      <c r="B17" s="177">
        <v>300</v>
      </c>
      <c r="C17" s="177">
        <v>200</v>
      </c>
      <c r="D17" s="177">
        <v>100</v>
      </c>
      <c r="E17" s="177">
        <v>400</v>
      </c>
      <c r="F17" s="180">
        <f t="shared" ref="F17" si="0">+D17+E17</f>
        <v>500</v>
      </c>
    </row>
    <row r="18" spans="1:9" ht="17.25" thickBot="1"/>
    <row r="19" spans="1:9" ht="17.25" thickBot="1">
      <c r="A19" s="200" t="s">
        <v>316</v>
      </c>
      <c r="B19" s="170"/>
      <c r="C19" s="170"/>
    </row>
    <row r="20" spans="1:9">
      <c r="B20" s="187" t="str">
        <f>+D3</f>
        <v xml:space="preserve">Region Norte </v>
      </c>
      <c r="C20" s="187" t="str">
        <f>+E3</f>
        <v>Region Sur</v>
      </c>
    </row>
    <row r="21" spans="1:9">
      <c r="A21" s="203" t="str">
        <f>+A6</f>
        <v>Embarques</v>
      </c>
      <c r="B21" s="213">
        <v>80</v>
      </c>
      <c r="C21" s="213">
        <v>420</v>
      </c>
    </row>
    <row r="22" spans="1:9">
      <c r="A22" s="203" t="str">
        <f>+A7</f>
        <v>Unidades manejadas</v>
      </c>
      <c r="B22" s="213">
        <v>477</v>
      </c>
      <c r="C22" s="213">
        <v>223</v>
      </c>
    </row>
    <row r="23" spans="1:9">
      <c r="A23" s="203" t="str">
        <f>+A8</f>
        <v>Ordenes de los clientes</v>
      </c>
      <c r="B23" s="213">
        <v>52</v>
      </c>
      <c r="C23" s="213">
        <v>108</v>
      </c>
    </row>
    <row r="24" spans="1:9">
      <c r="A24" s="203" t="str">
        <f>+A9</f>
        <v>Devoluciones</v>
      </c>
      <c r="B24" s="213">
        <v>29</v>
      </c>
      <c r="C24" s="213">
        <v>71</v>
      </c>
    </row>
    <row r="25" spans="1:9">
      <c r="A25" s="203" t="str">
        <f>+A10</f>
        <v>Unidades en almácen</v>
      </c>
      <c r="B25" s="213">
        <v>370</v>
      </c>
      <c r="C25" s="213">
        <v>1630</v>
      </c>
    </row>
    <row r="26" spans="1:9">
      <c r="A26" s="203" t="str">
        <f>+A16</f>
        <v>Artícluos de oficina</v>
      </c>
      <c r="B26" s="213">
        <v>120</v>
      </c>
      <c r="C26" s="213">
        <v>780</v>
      </c>
    </row>
    <row r="27" spans="1:9">
      <c r="A27" s="203" t="str">
        <f>+A14</f>
        <v>Cuentas vendidas</v>
      </c>
      <c r="B27" s="213">
        <v>70</v>
      </c>
      <c r="C27" s="213">
        <v>30</v>
      </c>
    </row>
    <row r="28" spans="1:9">
      <c r="A28" s="203" t="str">
        <f>+A15</f>
        <v>Llamadas de venta</v>
      </c>
      <c r="B28" s="213">
        <v>150</v>
      </c>
      <c r="C28" s="213">
        <v>50</v>
      </c>
    </row>
    <row r="29" spans="1:9" ht="33">
      <c r="A29" s="204" t="str">
        <f>+A17</f>
        <v>Pulgadas de los espacios periodisticos para publicidad</v>
      </c>
      <c r="B29" s="213">
        <v>100</v>
      </c>
      <c r="C29" s="213">
        <v>400</v>
      </c>
    </row>
    <row r="30" spans="1:9" ht="17.25" thickBot="1"/>
    <row r="31" spans="1:9" ht="17.25" thickBot="1">
      <c r="A31" s="374" t="s">
        <v>283</v>
      </c>
      <c r="B31" s="375"/>
      <c r="C31" s="375"/>
      <c r="D31" s="375"/>
      <c r="E31" s="375"/>
      <c r="F31" s="376"/>
      <c r="H31" s="169"/>
      <c r="I31" s="169"/>
    </row>
    <row r="32" spans="1:9">
      <c r="D32" s="377" t="s">
        <v>288</v>
      </c>
      <c r="E32" s="378"/>
      <c r="F32" s="377" t="s">
        <v>289</v>
      </c>
      <c r="G32" s="379"/>
    </row>
    <row r="33" spans="1:8" ht="49.5">
      <c r="A33" s="211" t="s">
        <v>290</v>
      </c>
      <c r="B33" s="182" t="s">
        <v>308</v>
      </c>
      <c r="C33" s="182" t="s">
        <v>291</v>
      </c>
      <c r="D33" s="182" t="s">
        <v>41</v>
      </c>
      <c r="E33" s="182" t="s">
        <v>292</v>
      </c>
      <c r="F33" s="182" t="s">
        <v>293</v>
      </c>
      <c r="G33" s="182" t="s">
        <v>292</v>
      </c>
    </row>
    <row r="34" spans="1:8">
      <c r="A34" s="171" t="s">
        <v>294</v>
      </c>
    </row>
    <row r="35" spans="1:8">
      <c r="A35" s="181" t="s">
        <v>295</v>
      </c>
    </row>
    <row r="36" spans="1:8">
      <c r="A36" s="214" t="s">
        <v>296</v>
      </c>
      <c r="B36" s="212" t="str">
        <f>+A6</f>
        <v>Embarques</v>
      </c>
      <c r="C36" s="174">
        <f>+F6</f>
        <v>500</v>
      </c>
      <c r="D36" s="185">
        <v>10500</v>
      </c>
      <c r="E36" s="183">
        <f>+D36/C36</f>
        <v>21</v>
      </c>
    </row>
    <row r="37" spans="1:8">
      <c r="A37" s="215" t="s">
        <v>297</v>
      </c>
      <c r="B37" s="184" t="str">
        <f>+A7</f>
        <v>Unidades manejadas</v>
      </c>
      <c r="C37" s="174">
        <f>+F7</f>
        <v>700</v>
      </c>
      <c r="D37" s="183">
        <v>4200</v>
      </c>
      <c r="E37" s="183">
        <f>D37/C37</f>
        <v>6</v>
      </c>
    </row>
    <row r="38" spans="1:8">
      <c r="A38" s="214" t="s">
        <v>298</v>
      </c>
      <c r="B38" s="184" t="str">
        <f>+A8</f>
        <v>Ordenes de los clientes</v>
      </c>
      <c r="C38" s="174">
        <f>+F8</f>
        <v>160</v>
      </c>
      <c r="D38" s="183">
        <v>800</v>
      </c>
      <c r="E38" s="183">
        <f>D38/C38</f>
        <v>5</v>
      </c>
    </row>
    <row r="39" spans="1:8">
      <c r="A39" s="214" t="s">
        <v>317</v>
      </c>
      <c r="B39" s="174" t="str">
        <f>+A9</f>
        <v>Devoluciones</v>
      </c>
      <c r="C39" s="174">
        <f>+F9</f>
        <v>100</v>
      </c>
      <c r="D39" s="183">
        <v>1000</v>
      </c>
      <c r="E39" s="183">
        <f>+D39/C39</f>
        <v>10</v>
      </c>
    </row>
    <row r="40" spans="1:8">
      <c r="A40" s="214" t="s">
        <v>301</v>
      </c>
      <c r="B40" s="174" t="str">
        <f>+A10</f>
        <v>Unidades en almácen</v>
      </c>
      <c r="C40" s="174">
        <f>+F10</f>
        <v>2000</v>
      </c>
      <c r="D40" s="183">
        <v>1000</v>
      </c>
      <c r="E40" s="183">
        <f>D40/C40</f>
        <v>0.5</v>
      </c>
    </row>
    <row r="41" spans="1:8">
      <c r="A41" s="215" t="s">
        <v>302</v>
      </c>
      <c r="B41" s="174" t="str">
        <f>+A16</f>
        <v>Artícluos de oficina</v>
      </c>
      <c r="C41" s="174">
        <f>+F16</f>
        <v>900</v>
      </c>
      <c r="D41" s="183">
        <v>1800</v>
      </c>
      <c r="E41" s="183">
        <f>D41/C41</f>
        <v>2</v>
      </c>
    </row>
    <row r="42" spans="1:8">
      <c r="A42" s="179" t="s">
        <v>307</v>
      </c>
      <c r="B42" s="191" t="s">
        <v>313</v>
      </c>
      <c r="C42" s="191" t="s">
        <v>314</v>
      </c>
    </row>
    <row r="43" spans="1:8">
      <c r="A43" s="216" t="s">
        <v>309</v>
      </c>
      <c r="B43" s="173">
        <v>600</v>
      </c>
      <c r="C43" s="173">
        <v>650</v>
      </c>
    </row>
    <row r="44" spans="1:8">
      <c r="A44" s="216" t="s">
        <v>16</v>
      </c>
      <c r="B44" s="173">
        <v>450</v>
      </c>
      <c r="C44" s="173">
        <v>445</v>
      </c>
      <c r="H44" s="179" t="s">
        <v>340</v>
      </c>
    </row>
    <row r="45" spans="1:8">
      <c r="A45" s="202" t="s">
        <v>303</v>
      </c>
      <c r="B45" s="212" t="str">
        <f>+B36</f>
        <v>Embarques</v>
      </c>
      <c r="C45" s="174">
        <f>+C36</f>
        <v>500</v>
      </c>
      <c r="D45" s="183">
        <v>2000</v>
      </c>
      <c r="E45" s="183">
        <f>D45/C45</f>
        <v>4</v>
      </c>
      <c r="F45" s="183">
        <v>500</v>
      </c>
      <c r="G45" s="186">
        <f>F45/C45</f>
        <v>1</v>
      </c>
      <c r="H45" s="186">
        <f>E45+G45</f>
        <v>5</v>
      </c>
    </row>
    <row r="46" spans="1:8">
      <c r="A46" s="202" t="s">
        <v>310</v>
      </c>
      <c r="B46" s="174" t="str">
        <f>+A14</f>
        <v>Cuentas vendidas</v>
      </c>
      <c r="C46" s="174">
        <f>+F14</f>
        <v>100</v>
      </c>
      <c r="D46" s="183">
        <v>900</v>
      </c>
      <c r="E46" s="183">
        <f>D46/C46</f>
        <v>9</v>
      </c>
      <c r="F46" s="183">
        <v>300</v>
      </c>
      <c r="G46" s="186">
        <f>F46/C46</f>
        <v>3</v>
      </c>
      <c r="H46" s="186">
        <f t="shared" ref="H46:H49" si="1">E46+G46</f>
        <v>12</v>
      </c>
    </row>
    <row r="47" spans="1:8">
      <c r="A47" s="202" t="s">
        <v>304</v>
      </c>
      <c r="B47" s="174" t="str">
        <f>+A8</f>
        <v>Ordenes de los clientes</v>
      </c>
      <c r="C47" s="174">
        <f>+F8</f>
        <v>160</v>
      </c>
      <c r="D47" s="183">
        <v>320</v>
      </c>
      <c r="E47" s="183">
        <f>D47/C47</f>
        <v>2</v>
      </c>
      <c r="F47" s="183">
        <v>800</v>
      </c>
      <c r="G47" s="186">
        <f>F47/C47</f>
        <v>5</v>
      </c>
      <c r="H47" s="186">
        <f t="shared" si="1"/>
        <v>7</v>
      </c>
    </row>
    <row r="48" spans="1:8">
      <c r="A48" s="202" t="s">
        <v>305</v>
      </c>
      <c r="B48" s="174" t="str">
        <f>+A15</f>
        <v>Llamadas de venta</v>
      </c>
      <c r="C48" s="174">
        <f>+F15</f>
        <v>200</v>
      </c>
      <c r="D48" s="183">
        <v>2000</v>
      </c>
      <c r="E48" s="183">
        <f>D48/C48</f>
        <v>10</v>
      </c>
      <c r="F48" s="183">
        <v>800</v>
      </c>
      <c r="G48" s="186">
        <f>F48/C48</f>
        <v>4</v>
      </c>
      <c r="H48" s="186">
        <f t="shared" si="1"/>
        <v>14</v>
      </c>
    </row>
    <row r="49" spans="1:8" ht="30" customHeight="1">
      <c r="A49" s="199" t="s">
        <v>306</v>
      </c>
      <c r="B49" s="184" t="str">
        <f>+A29</f>
        <v>Pulgadas de los espacios periodisticos para publicidad</v>
      </c>
      <c r="C49" s="174">
        <f>+F17</f>
        <v>500</v>
      </c>
      <c r="D49" s="183">
        <v>1500</v>
      </c>
      <c r="E49" s="183">
        <f>D49/C49</f>
        <v>3</v>
      </c>
      <c r="F49" s="183">
        <v>1000</v>
      </c>
      <c r="G49" s="186">
        <f>F49/C49</f>
        <v>2</v>
      </c>
      <c r="H49" s="186">
        <f t="shared" si="1"/>
        <v>5</v>
      </c>
    </row>
  </sheetData>
  <mergeCells count="4">
    <mergeCell ref="A2:F2"/>
    <mergeCell ref="A31:F31"/>
    <mergeCell ref="D32:E32"/>
    <mergeCell ref="F32:G3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25"/>
  <sheetViews>
    <sheetView zoomScale="80" zoomScaleNormal="80" workbookViewId="0">
      <selection activeCell="H12" sqref="H12"/>
    </sheetView>
  </sheetViews>
  <sheetFormatPr baseColWidth="10" defaultRowHeight="15"/>
  <cols>
    <col min="2" max="2" width="49.42578125" bestFit="1" customWidth="1"/>
    <col min="3" max="4" width="14.42578125" bestFit="1" customWidth="1"/>
  </cols>
  <sheetData>
    <row r="1" spans="1:4" ht="16.5">
      <c r="B1" s="380" t="s">
        <v>341</v>
      </c>
      <c r="C1" s="380"/>
      <c r="D1" s="380"/>
    </row>
    <row r="2" spans="1:4" ht="16.5">
      <c r="B2" s="164"/>
      <c r="C2" s="217" t="s">
        <v>36</v>
      </c>
      <c r="D2" s="170" t="s">
        <v>37</v>
      </c>
    </row>
    <row r="3" spans="1:4" ht="16.5">
      <c r="B3" s="165" t="s">
        <v>285</v>
      </c>
      <c r="C3" s="218">
        <f>('Gtos Op ABC '!B11*'Gtos Op ABC '!B4)</f>
        <v>16000</v>
      </c>
      <c r="D3" s="173">
        <f>'Gtos Op ABC '!C11*'Gtos Op ABC '!C4</f>
        <v>36000</v>
      </c>
    </row>
    <row r="4" spans="1:4" ht="16.5">
      <c r="A4" t="s">
        <v>342</v>
      </c>
      <c r="B4" s="165" t="s">
        <v>286</v>
      </c>
      <c r="C4" s="218">
        <f>'Gtos Op ABC '!B11*'Gtos Op ABC '!B5</f>
        <v>3200</v>
      </c>
      <c r="D4" s="173">
        <f>'Gtos Op ABC '!C11*'Gtos Op ABC '!C5</f>
        <v>7200</v>
      </c>
    </row>
    <row r="5" spans="1:4" ht="16.5">
      <c r="A5" t="s">
        <v>343</v>
      </c>
      <c r="B5" s="164" t="s">
        <v>171</v>
      </c>
      <c r="C5" s="219">
        <f>+C3-C4</f>
        <v>12800</v>
      </c>
      <c r="D5" s="201">
        <f>+D3-D4</f>
        <v>28800</v>
      </c>
    </row>
    <row r="6" spans="1:4" ht="16.5">
      <c r="A6" t="s">
        <v>342</v>
      </c>
      <c r="B6" s="165" t="s">
        <v>315</v>
      </c>
      <c r="C6" s="220"/>
      <c r="D6" s="165"/>
    </row>
    <row r="7" spans="1:4" ht="16.5">
      <c r="B7" s="164" t="s">
        <v>294</v>
      </c>
      <c r="C7" s="220"/>
      <c r="D7" s="165"/>
    </row>
    <row r="8" spans="1:4" ht="16.5">
      <c r="B8" s="165" t="s">
        <v>296</v>
      </c>
      <c r="C8" s="218">
        <f>'Gtos Op ABC '!B6*'Gtos Op ABC '!E36</f>
        <v>6300</v>
      </c>
      <c r="D8" s="173">
        <f>'Gtos Op ABC '!C6*'Gtos Op ABC '!E36</f>
        <v>4200</v>
      </c>
    </row>
    <row r="9" spans="1:4" ht="16.5">
      <c r="B9" s="172" t="s">
        <v>297</v>
      </c>
      <c r="C9" s="218">
        <f>'Gtos Op ABC '!B7*'Gtos Op ABC '!E37</f>
        <v>1800</v>
      </c>
      <c r="D9" s="173">
        <f>'Gtos Op ABC '!C7*'Gtos Op ABC '!E37</f>
        <v>2400</v>
      </c>
    </row>
    <row r="10" spans="1:4" ht="16.5">
      <c r="B10" s="165" t="s">
        <v>298</v>
      </c>
      <c r="C10" s="218">
        <f>'Gtos Op ABC '!B8*'Gtos Op ABC '!E38</f>
        <v>500</v>
      </c>
      <c r="D10" s="173">
        <f>'Gtos Op ABC '!C8*'Gtos Op ABC '!E38</f>
        <v>300</v>
      </c>
    </row>
    <row r="11" spans="1:4" ht="16.5">
      <c r="B11" s="165" t="s">
        <v>300</v>
      </c>
      <c r="C11" s="218">
        <f>'Gtos Op ABC '!B9*'Gtos Op ABC '!E39</f>
        <v>200</v>
      </c>
      <c r="D11" s="173">
        <f>'Gtos Op ABC '!C9*'Gtos Op ABC '!E39</f>
        <v>800</v>
      </c>
    </row>
    <row r="12" spans="1:4" ht="16.5">
      <c r="B12" s="165" t="s">
        <v>301</v>
      </c>
      <c r="C12" s="218">
        <f>'Gtos Op ABC '!B10*'Gtos Op ABC '!E40</f>
        <v>750</v>
      </c>
      <c r="D12" s="173">
        <f>'Gtos Op ABC '!C10*'Gtos Op ABC '!E40</f>
        <v>250</v>
      </c>
    </row>
    <row r="13" spans="1:4" ht="33">
      <c r="B13" s="172" t="s">
        <v>302</v>
      </c>
      <c r="C13" s="218">
        <f>'Gtos Op ABC '!B16*'Gtos Op ABC '!E41</f>
        <v>1000</v>
      </c>
      <c r="D13" s="173">
        <f>'Gtos Op ABC '!C16*'Gtos Op ABC '!E41</f>
        <v>800</v>
      </c>
    </row>
    <row r="14" spans="1:4" ht="16.5">
      <c r="B14" s="165" t="s">
        <v>287</v>
      </c>
      <c r="C14" s="218">
        <f>'Gtos Op ABC '!B43</f>
        <v>600</v>
      </c>
      <c r="D14" s="173">
        <f>'Gtos Op ABC '!C43</f>
        <v>650</v>
      </c>
    </row>
    <row r="15" spans="1:4" ht="16.5">
      <c r="B15" s="188" t="s">
        <v>16</v>
      </c>
      <c r="C15" s="218">
        <f>'Gtos Op ABC '!B44</f>
        <v>450</v>
      </c>
      <c r="D15" s="173">
        <f>'Gtos Op ABC '!C44</f>
        <v>445</v>
      </c>
    </row>
    <row r="16" spans="1:4" ht="16.5">
      <c r="B16" s="189" t="s">
        <v>303</v>
      </c>
      <c r="C16" s="218">
        <f>'Gtos Op ABC '!B6*('Gtos Op ABC '!E45+'Gtos Op ABC '!G45)</f>
        <v>1500</v>
      </c>
      <c r="D16" s="173">
        <f>'Gtos Op ABC '!C6*('Gtos Op ABC '!E45+'Gtos Op ABC '!G45)</f>
        <v>1000</v>
      </c>
    </row>
    <row r="17" spans="1:5" ht="16.5">
      <c r="B17" s="189" t="s">
        <v>310</v>
      </c>
      <c r="C17" s="218">
        <f>('Gtos Op ABC '!B14*('Gtos Op ABC '!E46+'Gtos Op ABC '!G46))</f>
        <v>240</v>
      </c>
      <c r="D17" s="173">
        <f>'Gtos Op ABC '!C14*('Gtos Op ABC '!E46+'Gtos Op ABC '!G46)</f>
        <v>960</v>
      </c>
    </row>
    <row r="18" spans="1:5" ht="16.5">
      <c r="B18" s="189" t="s">
        <v>304</v>
      </c>
      <c r="C18" s="218">
        <f>'Gtos Op ABC '!B8*('Gtos Op ABC '!E47+'Gtos Op ABC '!G47)</f>
        <v>700</v>
      </c>
      <c r="D18" s="173">
        <f>'Gtos Op ABC '!C8*('Gtos Op ABC '!E47+'Gtos Op ABC '!G47)</f>
        <v>420</v>
      </c>
    </row>
    <row r="19" spans="1:5" ht="16.5">
      <c r="B19" s="189" t="s">
        <v>305</v>
      </c>
      <c r="C19" s="218">
        <f>'Gtos Op ABC '!B15*('Gtos Op ABC '!E48+'Gtos Op ABC '!G48)</f>
        <v>840</v>
      </c>
      <c r="D19" s="173">
        <f>'Gtos Op ABC '!C15*('Gtos Op ABC '!E48+'Gtos Op ABC '!G48)</f>
        <v>1960</v>
      </c>
    </row>
    <row r="20" spans="1:5" ht="16.5">
      <c r="B20" s="190" t="s">
        <v>306</v>
      </c>
      <c r="C20" s="218">
        <f>'Gtos Op ABC '!B17*('Gtos Op ABC '!E49+'Gtos Op ABC '!G49)</f>
        <v>1500</v>
      </c>
      <c r="D20" s="173">
        <f>'Gtos Op ABC '!C17*('Gtos Op ABC '!E49+'Gtos Op ABC '!G49)</f>
        <v>1000</v>
      </c>
    </row>
    <row r="21" spans="1:5" ht="17.25" thickBot="1">
      <c r="A21" t="s">
        <v>342</v>
      </c>
      <c r="B21" s="195" t="s">
        <v>299</v>
      </c>
      <c r="C21" s="221">
        <f>+SUM(C8:C20)</f>
        <v>16380</v>
      </c>
      <c r="D21" s="193">
        <f>+SUM(D8:D20)</f>
        <v>15185</v>
      </c>
    </row>
    <row r="22" spans="1:5" ht="17.25" thickBot="1">
      <c r="A22" t="s">
        <v>343</v>
      </c>
      <c r="B22" s="196" t="s">
        <v>344</v>
      </c>
      <c r="C22" s="222">
        <f>+C5-C21</f>
        <v>-3580</v>
      </c>
      <c r="D22" s="192">
        <f>+D5-D21</f>
        <v>13615</v>
      </c>
    </row>
    <row r="23" spans="1:5">
      <c r="C23" s="223"/>
    </row>
    <row r="24" spans="1:5">
      <c r="C24" s="43"/>
    </row>
    <row r="25" spans="1:5">
      <c r="E25" s="206"/>
    </row>
  </sheetData>
  <mergeCells count="1">
    <mergeCell ref="B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D22"/>
  <sheetViews>
    <sheetView zoomScale="78" zoomScaleNormal="78" workbookViewId="0">
      <selection activeCell="H16" sqref="H16"/>
    </sheetView>
  </sheetViews>
  <sheetFormatPr baseColWidth="10" defaultRowHeight="15"/>
  <cols>
    <col min="1" max="1" width="43.85546875" bestFit="1" customWidth="1"/>
    <col min="2" max="2" width="14.7109375" bestFit="1" customWidth="1"/>
    <col min="3" max="3" width="14.42578125" style="236" bestFit="1" customWidth="1"/>
    <col min="4" max="4" width="13.7109375" style="237" bestFit="1" customWidth="1"/>
  </cols>
  <sheetData>
    <row r="1" spans="1:4" ht="16.5">
      <c r="A1" s="380" t="s">
        <v>284</v>
      </c>
      <c r="B1" s="380"/>
      <c r="C1" s="380"/>
      <c r="D1" s="380"/>
    </row>
    <row r="2" spans="1:4" ht="16.5">
      <c r="A2" s="164"/>
      <c r="B2" s="170" t="s">
        <v>311</v>
      </c>
      <c r="C2" s="224" t="s">
        <v>312</v>
      </c>
      <c r="D2" s="225" t="s">
        <v>41</v>
      </c>
    </row>
    <row r="3" spans="1:4" ht="16.5">
      <c r="A3" s="165" t="s">
        <v>285</v>
      </c>
      <c r="B3" s="173">
        <f>('Gtos Op ABC '!D11*'Gtos Op ABC '!B4)+('Gtos Op ABC '!D12*'Gtos Op ABC '!C4)</f>
        <v>14000</v>
      </c>
      <c r="C3" s="226">
        <f>('Gtos Op ABC '!E11*'Gtos Op ABC '!B4)+('Gtos Op ABC '!E12*'Gtos Op ABC '!C4)</f>
        <v>38000</v>
      </c>
      <c r="D3" s="227">
        <f>B3+C3</f>
        <v>52000</v>
      </c>
    </row>
    <row r="4" spans="1:4" ht="16.5">
      <c r="A4" s="165" t="s">
        <v>286</v>
      </c>
      <c r="B4" s="173">
        <f>('Gtos Op ABC '!D11*'Gtos Op ABC '!B5)+('Gtos Op ABC '!D12*'Gtos Op ABC '!C5)</f>
        <v>2800</v>
      </c>
      <c r="C4" s="226">
        <f>('Gtos Op ABC '!E11*'Gtos Op ABC '!B5)+('Gtos Op ABC '!E12*'Gtos Op ABC '!C5)</f>
        <v>7600</v>
      </c>
      <c r="D4" s="227">
        <f t="shared" ref="D4:D20" si="0">+B4+C4</f>
        <v>10400</v>
      </c>
    </row>
    <row r="5" spans="1:4" ht="16.5">
      <c r="A5" s="164" t="s">
        <v>171</v>
      </c>
      <c r="B5" s="201">
        <f>+B3-B4</f>
        <v>11200</v>
      </c>
      <c r="C5" s="228">
        <f>+C3-C4</f>
        <v>30400</v>
      </c>
      <c r="D5" s="229">
        <f>D3-D4</f>
        <v>41600</v>
      </c>
    </row>
    <row r="6" spans="1:4" ht="16.5">
      <c r="A6" s="165" t="s">
        <v>315</v>
      </c>
      <c r="B6" s="165"/>
      <c r="C6" s="230"/>
      <c r="D6" s="231"/>
    </row>
    <row r="7" spans="1:4" ht="16.5">
      <c r="A7" s="164" t="s">
        <v>294</v>
      </c>
      <c r="B7" s="165"/>
      <c r="C7" s="230"/>
      <c r="D7" s="231"/>
    </row>
    <row r="8" spans="1:4" ht="16.5">
      <c r="A8" s="165" t="s">
        <v>296</v>
      </c>
      <c r="B8" s="173">
        <f>'Gtos Op ABC '!B21*'Gtos Op ABC '!E36</f>
        <v>1680</v>
      </c>
      <c r="C8" s="226">
        <f>'Gtos Op ABC '!C21*'Gtos Op ABC '!E36</f>
        <v>8820</v>
      </c>
      <c r="D8" s="227">
        <f t="shared" si="0"/>
        <v>10500</v>
      </c>
    </row>
    <row r="9" spans="1:4" ht="33">
      <c r="A9" s="172" t="s">
        <v>297</v>
      </c>
      <c r="B9" s="173">
        <f>'Gtos Op ABC '!B22*'Gtos Op ABC '!E37</f>
        <v>2862</v>
      </c>
      <c r="C9" s="226">
        <f>'Gtos Op ABC '!C22*'Gtos Op ABC '!E37</f>
        <v>1338</v>
      </c>
      <c r="D9" s="227">
        <f t="shared" si="0"/>
        <v>4200</v>
      </c>
    </row>
    <row r="10" spans="1:4" ht="16.5">
      <c r="A10" s="165" t="s">
        <v>298</v>
      </c>
      <c r="B10" s="173">
        <f>'Gtos Op ABC '!B23*'Gtos Op ABC '!E38</f>
        <v>260</v>
      </c>
      <c r="C10" s="226">
        <f>'Gtos Op ABC '!C23*'Gtos Op ABC '!E38</f>
        <v>540</v>
      </c>
      <c r="D10" s="227">
        <f>+B10+C10</f>
        <v>800</v>
      </c>
    </row>
    <row r="11" spans="1:4" ht="16.5">
      <c r="A11" s="165" t="s">
        <v>317</v>
      </c>
      <c r="B11" s="173">
        <f>'Gtos Op ABC '!B24*'Gtos Op ABC '!E39</f>
        <v>290</v>
      </c>
      <c r="C11" s="226">
        <f>'Gtos Op ABC '!C24*'Gtos Op ABC '!E39</f>
        <v>710</v>
      </c>
      <c r="D11" s="227">
        <f t="shared" si="0"/>
        <v>1000</v>
      </c>
    </row>
    <row r="12" spans="1:4" ht="16.5">
      <c r="A12" s="165" t="s">
        <v>301</v>
      </c>
      <c r="B12" s="173">
        <f>'Gtos Op ABC '!B25*'Gtos Op ABC '!E40</f>
        <v>185</v>
      </c>
      <c r="C12" s="226">
        <f>'Gtos Op ABC '!C25*'Gtos Op ABC '!E40</f>
        <v>815</v>
      </c>
      <c r="D12" s="227">
        <f t="shared" si="0"/>
        <v>1000</v>
      </c>
    </row>
    <row r="13" spans="1:4" ht="33">
      <c r="A13" s="172" t="s">
        <v>302</v>
      </c>
      <c r="B13" s="173">
        <f>'Gtos Op ABC '!B26*'Gtos Op ABC '!E41</f>
        <v>240</v>
      </c>
      <c r="C13" s="226">
        <f>'Gtos Op ABC '!C26*'Gtos Op ABC '!E41</f>
        <v>1560</v>
      </c>
      <c r="D13" s="227">
        <f t="shared" si="0"/>
        <v>1800</v>
      </c>
    </row>
    <row r="14" spans="1:4" ht="16.5">
      <c r="A14" s="165" t="s">
        <v>287</v>
      </c>
      <c r="B14" s="173">
        <f>'Gtos Op ABC '!B43</f>
        <v>600</v>
      </c>
      <c r="C14" s="226">
        <f>'Gtos Op ABC '!C43</f>
        <v>650</v>
      </c>
      <c r="D14" s="227">
        <f t="shared" si="0"/>
        <v>1250</v>
      </c>
    </row>
    <row r="15" spans="1:4" ht="16.5">
      <c r="A15" s="188" t="s">
        <v>16</v>
      </c>
      <c r="B15" s="173">
        <f>'Gtos Op ABC '!B44</f>
        <v>450</v>
      </c>
      <c r="C15" s="226">
        <f>'Gtos Op ABC '!C44</f>
        <v>445</v>
      </c>
      <c r="D15" s="227">
        <f t="shared" si="0"/>
        <v>895</v>
      </c>
    </row>
    <row r="16" spans="1:4" ht="16.5">
      <c r="A16" s="189" t="s">
        <v>303</v>
      </c>
      <c r="B16" s="173">
        <f>('Gtos Op ABC '!B21*('Gtos Op ABC '!E45+'Gtos Op ABC '!G45))</f>
        <v>400</v>
      </c>
      <c r="C16" s="226">
        <f>('Gtos Op ABC '!C21*('Gtos Op ABC '!E45+'Gtos Op ABC '!G45))</f>
        <v>2100</v>
      </c>
      <c r="D16" s="227">
        <f t="shared" si="0"/>
        <v>2500</v>
      </c>
    </row>
    <row r="17" spans="1:4" ht="16.5">
      <c r="A17" s="189" t="s">
        <v>310</v>
      </c>
      <c r="B17" s="173">
        <f>('Gtos Op ABC '!B27*('Gtos Op ABC '!E46+'Gtos Op ABC '!G46))</f>
        <v>840</v>
      </c>
      <c r="C17" s="226">
        <f>('Gtos Op ABC '!C27*('Gtos Op ABC '!E46+'Gtos Op ABC '!G46))</f>
        <v>360</v>
      </c>
      <c r="D17" s="227">
        <f t="shared" si="0"/>
        <v>1200</v>
      </c>
    </row>
    <row r="18" spans="1:4" ht="16.5">
      <c r="A18" s="189" t="s">
        <v>304</v>
      </c>
      <c r="B18" s="173">
        <f>('Gtos Op ABC '!B23*('Gtos Op ABC '!E47+'Gtos Op ABC '!G47))</f>
        <v>364</v>
      </c>
      <c r="C18" s="226">
        <f>('Gtos Op ABC '!C23*('Gtos Op ABC '!E47+'Gtos Op ABC '!G47))</f>
        <v>756</v>
      </c>
      <c r="D18" s="227">
        <f t="shared" si="0"/>
        <v>1120</v>
      </c>
    </row>
    <row r="19" spans="1:4" ht="16.5">
      <c r="A19" s="189" t="s">
        <v>305</v>
      </c>
      <c r="B19" s="173">
        <f>('Gtos Op ABC '!B28*('Gtos Op ABC '!E48+'Gtos Op ABC '!G48))</f>
        <v>2100</v>
      </c>
      <c r="C19" s="226">
        <f>('Gtos Op ABC '!C28*('Gtos Op ABC '!E48+'Gtos Op ABC '!G48))</f>
        <v>700</v>
      </c>
      <c r="D19" s="227">
        <f t="shared" si="0"/>
        <v>2800</v>
      </c>
    </row>
    <row r="20" spans="1:4" ht="16.5">
      <c r="A20" s="190" t="s">
        <v>306</v>
      </c>
      <c r="B20" s="173">
        <f>('Gtos Op ABC '!B29*('Gtos Op ABC '!E49+'Gtos Op ABC '!G49))</f>
        <v>500</v>
      </c>
      <c r="C20" s="226">
        <f>('Gtos Op ABC '!C29*('Gtos Op ABC '!E49+'Gtos Op ABC '!G49))</f>
        <v>2000</v>
      </c>
      <c r="D20" s="227">
        <f t="shared" si="0"/>
        <v>2500</v>
      </c>
    </row>
    <row r="21" spans="1:4" ht="17.25" thickBot="1">
      <c r="A21" s="195" t="s">
        <v>299</v>
      </c>
      <c r="B21" s="193">
        <f>+SUM(B8:B20)</f>
        <v>10771</v>
      </c>
      <c r="C21" s="232">
        <f>+SUM(C8:C20)</f>
        <v>20794</v>
      </c>
      <c r="D21" s="233">
        <f>SUM(D8:D20)</f>
        <v>31565</v>
      </c>
    </row>
    <row r="22" spans="1:4" ht="17.25" thickBot="1">
      <c r="A22" s="196" t="s">
        <v>344</v>
      </c>
      <c r="B22" s="194">
        <f>+B5-B21</f>
        <v>429</v>
      </c>
      <c r="C22" s="234">
        <f>+C5-C21</f>
        <v>9606</v>
      </c>
      <c r="D22" s="235">
        <f>D5-D21</f>
        <v>10035</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FF00"/>
  </sheetPr>
  <dimension ref="B1:M100"/>
  <sheetViews>
    <sheetView zoomScale="70" zoomScaleNormal="70" workbookViewId="0">
      <selection activeCell="E74" sqref="E74"/>
    </sheetView>
  </sheetViews>
  <sheetFormatPr baseColWidth="10" defaultColWidth="10.7109375" defaultRowHeight="15"/>
  <cols>
    <col min="1" max="1" width="3.140625" customWidth="1"/>
    <col min="2" max="2" width="23.85546875" customWidth="1"/>
    <col min="3" max="3" width="20.85546875" customWidth="1"/>
    <col min="4" max="4" width="14.140625" customWidth="1"/>
    <col min="5" max="5" width="30.28515625" customWidth="1"/>
    <col min="6" max="6" width="14.85546875" customWidth="1"/>
    <col min="7" max="7" width="17.140625" bestFit="1" customWidth="1"/>
    <col min="8" max="8" width="16.140625" bestFit="1" customWidth="1"/>
    <col min="10" max="10" width="38.7109375" bestFit="1" customWidth="1"/>
    <col min="11" max="11" width="21.28515625" customWidth="1"/>
    <col min="12" max="12" width="19.85546875" customWidth="1"/>
    <col min="13" max="13" width="16.5703125" customWidth="1"/>
  </cols>
  <sheetData>
    <row r="1" spans="2:13">
      <c r="C1" s="55"/>
    </row>
    <row r="2" spans="2:13">
      <c r="B2" t="s">
        <v>392</v>
      </c>
      <c r="J2" s="285" t="s">
        <v>393</v>
      </c>
      <c r="K2" s="285"/>
    </row>
    <row r="3" spans="2:13">
      <c r="B3" t="s">
        <v>394</v>
      </c>
      <c r="J3" s="286" t="s">
        <v>395</v>
      </c>
      <c r="K3" s="285"/>
    </row>
    <row r="4" spans="2:13">
      <c r="J4" s="287" t="s">
        <v>396</v>
      </c>
      <c r="K4" s="58" t="s">
        <v>397</v>
      </c>
      <c r="L4" s="58" t="s">
        <v>398</v>
      </c>
      <c r="M4" s="288"/>
    </row>
    <row r="5" spans="2:13">
      <c r="C5" s="289" t="s">
        <v>30</v>
      </c>
      <c r="D5" s="289" t="s">
        <v>399</v>
      </c>
      <c r="J5" s="288" t="s">
        <v>163</v>
      </c>
      <c r="K5" s="288">
        <v>3</v>
      </c>
      <c r="L5" s="288">
        <v>2.5</v>
      </c>
      <c r="M5" s="290">
        <f>K5*L5</f>
        <v>7.5</v>
      </c>
    </row>
    <row r="6" spans="2:13">
      <c r="C6" s="45" t="s">
        <v>400</v>
      </c>
      <c r="D6" s="47">
        <v>100</v>
      </c>
      <c r="J6" s="288" t="s">
        <v>164</v>
      </c>
      <c r="K6" s="288">
        <v>4</v>
      </c>
      <c r="L6" s="288">
        <v>1.1000000000000001</v>
      </c>
      <c r="M6" s="290">
        <f t="shared" ref="M6:M8" si="0">K6*L6</f>
        <v>4.4000000000000004</v>
      </c>
    </row>
    <row r="7" spans="2:13">
      <c r="C7" s="45" t="s">
        <v>401</v>
      </c>
      <c r="D7" s="47">
        <v>120</v>
      </c>
      <c r="J7" s="288" t="s">
        <v>402</v>
      </c>
      <c r="K7" s="288">
        <v>1</v>
      </c>
      <c r="L7" s="288">
        <v>20</v>
      </c>
      <c r="M7" s="290">
        <f t="shared" si="0"/>
        <v>20</v>
      </c>
    </row>
    <row r="8" spans="2:13">
      <c r="C8" s="45" t="s">
        <v>403</v>
      </c>
      <c r="D8" s="47">
        <v>180</v>
      </c>
      <c r="J8" s="288" t="s">
        <v>404</v>
      </c>
      <c r="K8" s="288">
        <v>1.8</v>
      </c>
      <c r="L8" s="288">
        <v>60</v>
      </c>
      <c r="M8" s="290">
        <f t="shared" si="0"/>
        <v>108</v>
      </c>
    </row>
    <row r="9" spans="2:13">
      <c r="J9" s="286" t="s">
        <v>0</v>
      </c>
      <c r="M9" s="291">
        <f>SUM(M5:M8)</f>
        <v>139.9</v>
      </c>
    </row>
    <row r="10" spans="2:13">
      <c r="B10" t="s">
        <v>405</v>
      </c>
    </row>
    <row r="11" spans="2:13">
      <c r="J11" s="58" t="s">
        <v>406</v>
      </c>
      <c r="K11" s="58" t="s">
        <v>397</v>
      </c>
      <c r="L11" s="58" t="s">
        <v>398</v>
      </c>
      <c r="M11" s="288"/>
    </row>
    <row r="12" spans="2:13">
      <c r="J12" s="288" t="s">
        <v>163</v>
      </c>
      <c r="K12" s="288">
        <v>4</v>
      </c>
      <c r="L12" s="288">
        <v>2.5</v>
      </c>
      <c r="M12" s="290">
        <f>K12*L12</f>
        <v>10</v>
      </c>
    </row>
    <row r="13" spans="2:13">
      <c r="C13" s="344" t="s">
        <v>407</v>
      </c>
      <c r="D13" s="345"/>
      <c r="E13" s="345"/>
      <c r="F13" s="346"/>
      <c r="G13" s="347" t="s">
        <v>408</v>
      </c>
      <c r="H13" s="347"/>
      <c r="J13" s="288" t="s">
        <v>164</v>
      </c>
      <c r="K13" s="288">
        <v>2</v>
      </c>
      <c r="L13" s="288">
        <v>1.1000000000000001</v>
      </c>
      <c r="M13" s="290">
        <f t="shared" ref="M13:M15" si="1">K13*L13</f>
        <v>2.2000000000000002</v>
      </c>
    </row>
    <row r="14" spans="2:13">
      <c r="B14" s="292" t="s">
        <v>30</v>
      </c>
      <c r="C14" s="293" t="s">
        <v>409</v>
      </c>
      <c r="D14" s="293" t="s">
        <v>410</v>
      </c>
      <c r="E14" s="293" t="s">
        <v>411</v>
      </c>
      <c r="F14" s="293" t="s">
        <v>410</v>
      </c>
      <c r="G14" s="293" t="s">
        <v>409</v>
      </c>
      <c r="H14" s="293" t="s">
        <v>411</v>
      </c>
      <c r="J14" s="288" t="s">
        <v>402</v>
      </c>
      <c r="K14" s="288">
        <v>0.6</v>
      </c>
      <c r="L14" s="288">
        <v>20</v>
      </c>
      <c r="M14" s="290">
        <f t="shared" si="1"/>
        <v>12</v>
      </c>
    </row>
    <row r="15" spans="2:13">
      <c r="B15" s="294" t="s">
        <v>400</v>
      </c>
      <c r="C15" s="46">
        <v>50</v>
      </c>
      <c r="D15" s="295">
        <v>0.1</v>
      </c>
      <c r="E15" s="46">
        <v>100</v>
      </c>
      <c r="F15" s="295">
        <v>0.2</v>
      </c>
      <c r="G15" s="46">
        <v>65</v>
      </c>
      <c r="H15" s="46">
        <v>80</v>
      </c>
      <c r="J15" s="288" t="s">
        <v>404</v>
      </c>
      <c r="K15" s="288">
        <v>1</v>
      </c>
      <c r="L15" s="288">
        <v>60</v>
      </c>
      <c r="M15" s="290">
        <f t="shared" si="1"/>
        <v>60</v>
      </c>
    </row>
    <row r="16" spans="2:13">
      <c r="B16" s="294" t="s">
        <v>401</v>
      </c>
      <c r="C16" s="46">
        <v>200</v>
      </c>
      <c r="D16" s="295">
        <v>0.4</v>
      </c>
      <c r="E16" s="46">
        <v>300</v>
      </c>
      <c r="F16" s="295">
        <v>0.5</v>
      </c>
      <c r="G16" s="46">
        <v>395</v>
      </c>
      <c r="H16" s="46">
        <v>350</v>
      </c>
      <c r="J16" s="286" t="s">
        <v>0</v>
      </c>
      <c r="M16" s="291">
        <f>SUM(M12:M15)</f>
        <v>84.2</v>
      </c>
    </row>
    <row r="17" spans="2:13">
      <c r="B17" s="294" t="s">
        <v>403</v>
      </c>
      <c r="C17" s="46">
        <v>100</v>
      </c>
      <c r="D17" s="295">
        <v>0.3</v>
      </c>
      <c r="E17" s="46">
        <v>400</v>
      </c>
      <c r="F17" s="295">
        <v>0.8</v>
      </c>
      <c r="G17" s="46">
        <v>495</v>
      </c>
      <c r="H17" s="46">
        <v>130</v>
      </c>
    </row>
    <row r="18" spans="2:13">
      <c r="C18" s="296" t="s">
        <v>412</v>
      </c>
      <c r="D18" s="297"/>
      <c r="E18" s="296" t="s">
        <v>412</v>
      </c>
      <c r="J18" s="58" t="s">
        <v>413</v>
      </c>
      <c r="K18" s="58" t="s">
        <v>397</v>
      </c>
      <c r="L18" s="58" t="s">
        <v>398</v>
      </c>
      <c r="M18" s="288"/>
    </row>
    <row r="19" spans="2:13">
      <c r="B19" s="294" t="s">
        <v>400</v>
      </c>
      <c r="C19" s="46">
        <f>+C15*D15</f>
        <v>5</v>
      </c>
      <c r="E19" s="46">
        <f>+E15*F15</f>
        <v>20</v>
      </c>
      <c r="J19" s="288" t="s">
        <v>163</v>
      </c>
      <c r="K19" s="288">
        <v>2</v>
      </c>
      <c r="L19" s="288">
        <v>2.5</v>
      </c>
      <c r="M19" s="290">
        <f>K19*L19</f>
        <v>5</v>
      </c>
    </row>
    <row r="20" spans="2:13">
      <c r="B20" s="294" t="s">
        <v>401</v>
      </c>
      <c r="C20" s="46">
        <f>+C16*D16</f>
        <v>80</v>
      </c>
      <c r="E20" s="46">
        <f>+E16*F16</f>
        <v>150</v>
      </c>
      <c r="J20" s="288" t="s">
        <v>164</v>
      </c>
      <c r="K20" s="288">
        <v>1</v>
      </c>
      <c r="L20" s="288">
        <v>1.1000000000000001</v>
      </c>
      <c r="M20" s="290">
        <f t="shared" ref="M20:M22" si="2">K20*L20</f>
        <v>1.1000000000000001</v>
      </c>
    </row>
    <row r="21" spans="2:13">
      <c r="B21" s="294" t="s">
        <v>403</v>
      </c>
      <c r="C21" s="46">
        <f>+C17*D17</f>
        <v>30</v>
      </c>
      <c r="E21" s="46">
        <f>+E17*F17</f>
        <v>320</v>
      </c>
      <c r="J21" s="288" t="s">
        <v>402</v>
      </c>
      <c r="K21" s="288">
        <v>1</v>
      </c>
      <c r="L21" s="288">
        <v>20</v>
      </c>
      <c r="M21" s="290">
        <f t="shared" si="2"/>
        <v>20</v>
      </c>
    </row>
    <row r="22" spans="2:13">
      <c r="J22" s="288" t="s">
        <v>404</v>
      </c>
      <c r="K22" s="288">
        <v>2</v>
      </c>
      <c r="L22" s="288">
        <v>60</v>
      </c>
      <c r="M22" s="290">
        <f t="shared" si="2"/>
        <v>120</v>
      </c>
    </row>
    <row r="23" spans="2:13">
      <c r="B23" t="s">
        <v>414</v>
      </c>
      <c r="J23" s="286" t="s">
        <v>0</v>
      </c>
      <c r="M23" s="291">
        <f>SUM(M19:M22)</f>
        <v>146.1</v>
      </c>
    </row>
    <row r="24" spans="2:13">
      <c r="B24" t="s">
        <v>415</v>
      </c>
    </row>
    <row r="25" spans="2:13">
      <c r="J25" s="296" t="s">
        <v>416</v>
      </c>
      <c r="K25" s="298" t="s">
        <v>398</v>
      </c>
      <c r="L25" s="298" t="s">
        <v>417</v>
      </c>
    </row>
    <row r="26" spans="2:13">
      <c r="B26" s="299" t="s">
        <v>30</v>
      </c>
      <c r="C26" s="289" t="s">
        <v>418</v>
      </c>
      <c r="D26" s="289" t="s">
        <v>126</v>
      </c>
      <c r="J26" s="46">
        <v>80</v>
      </c>
      <c r="K26" s="250">
        <f>M9</f>
        <v>139.9</v>
      </c>
      <c r="L26" s="250">
        <f>J26*K26</f>
        <v>11192</v>
      </c>
    </row>
    <row r="27" spans="2:13">
      <c r="B27" s="45" t="s">
        <v>400</v>
      </c>
      <c r="C27" s="300">
        <v>3</v>
      </c>
      <c r="D27" s="300">
        <v>4</v>
      </c>
      <c r="J27" s="46">
        <v>350</v>
      </c>
      <c r="K27" s="250">
        <f>M16</f>
        <v>84.2</v>
      </c>
      <c r="L27" s="250">
        <f t="shared" ref="L27:L28" si="3">J27*K27</f>
        <v>29470</v>
      </c>
    </row>
    <row r="28" spans="2:13">
      <c r="B28" s="45" t="s">
        <v>401</v>
      </c>
      <c r="C28" s="300">
        <v>4</v>
      </c>
      <c r="D28" s="300">
        <v>2</v>
      </c>
      <c r="J28" s="46">
        <v>130</v>
      </c>
      <c r="K28" s="250">
        <f>M23</f>
        <v>146.1</v>
      </c>
      <c r="L28" s="250">
        <f t="shared" si="3"/>
        <v>18993</v>
      </c>
    </row>
    <row r="29" spans="2:13">
      <c r="B29" s="45" t="s">
        <v>403</v>
      </c>
      <c r="C29" s="300">
        <v>2</v>
      </c>
      <c r="D29" s="300">
        <v>1</v>
      </c>
      <c r="J29" s="301" t="s">
        <v>0</v>
      </c>
      <c r="L29" s="302">
        <f>SUM(L26:L28)</f>
        <v>59655</v>
      </c>
    </row>
    <row r="31" spans="2:13">
      <c r="B31" t="s">
        <v>419</v>
      </c>
      <c r="J31" s="296" t="s">
        <v>420</v>
      </c>
      <c r="K31" s="298" t="s">
        <v>398</v>
      </c>
      <c r="L31" s="298" t="s">
        <v>417</v>
      </c>
    </row>
    <row r="32" spans="2:13">
      <c r="C32" t="s">
        <v>395</v>
      </c>
      <c r="J32" s="46">
        <v>20</v>
      </c>
      <c r="K32" s="250">
        <f>M9</f>
        <v>139.9</v>
      </c>
      <c r="L32" s="250">
        <f>J32*K32</f>
        <v>2798</v>
      </c>
    </row>
    <row r="33" spans="2:12">
      <c r="B33" s="46">
        <v>2.5</v>
      </c>
      <c r="C33" s="303" t="s">
        <v>421</v>
      </c>
      <c r="J33" s="46">
        <v>150</v>
      </c>
      <c r="K33" s="250">
        <f>M16</f>
        <v>84.2</v>
      </c>
      <c r="L33" s="250">
        <f t="shared" ref="L33:L34" si="4">J33*K33</f>
        <v>12630</v>
      </c>
    </row>
    <row r="34" spans="2:12">
      <c r="B34" s="46">
        <v>1.1000000000000001</v>
      </c>
      <c r="C34" s="303" t="s">
        <v>422</v>
      </c>
      <c r="J34" s="46">
        <v>320</v>
      </c>
      <c r="K34" s="250">
        <f>M23</f>
        <v>146.1</v>
      </c>
      <c r="L34" s="250">
        <f t="shared" si="4"/>
        <v>46752</v>
      </c>
    </row>
    <row r="35" spans="2:12">
      <c r="J35" s="301" t="s">
        <v>0</v>
      </c>
      <c r="L35" s="302">
        <f>SUM(L32:L34)</f>
        <v>62180</v>
      </c>
    </row>
    <row r="36" spans="2:12">
      <c r="B36" t="s">
        <v>423</v>
      </c>
    </row>
    <row r="38" spans="2:12">
      <c r="B38" s="46">
        <v>5000</v>
      </c>
      <c r="C38" s="303" t="s">
        <v>424</v>
      </c>
      <c r="D38" s="45">
        <f>B33</f>
        <v>2.5</v>
      </c>
      <c r="E38" s="47">
        <f>B38*D38</f>
        <v>12500</v>
      </c>
    </row>
    <row r="39" spans="2:12">
      <c r="B39" s="46">
        <v>1900</v>
      </c>
      <c r="C39" s="303" t="s">
        <v>425</v>
      </c>
      <c r="D39" s="45">
        <f>B34</f>
        <v>1.1000000000000001</v>
      </c>
      <c r="E39" s="304">
        <f>B39*D39</f>
        <v>2090</v>
      </c>
    </row>
    <row r="40" spans="2:12">
      <c r="E40" s="305">
        <f>SUM(E38:E39)</f>
        <v>14590</v>
      </c>
      <c r="F40" s="50" t="s">
        <v>426</v>
      </c>
    </row>
    <row r="41" spans="2:12">
      <c r="B41" t="s">
        <v>427</v>
      </c>
      <c r="E41" s="43"/>
    </row>
    <row r="42" spans="2:12">
      <c r="E42" s="43"/>
    </row>
    <row r="43" spans="2:12">
      <c r="B43" s="46">
        <v>4500</v>
      </c>
      <c r="C43" s="303" t="s">
        <v>424</v>
      </c>
      <c r="D43" s="45">
        <f>B33</f>
        <v>2.5</v>
      </c>
      <c r="E43" s="47">
        <f>B43*D43</f>
        <v>11250</v>
      </c>
    </row>
    <row r="44" spans="2:12">
      <c r="B44" s="46">
        <v>2500</v>
      </c>
      <c r="C44" s="303" t="s">
        <v>425</v>
      </c>
      <c r="D44" s="45">
        <f>B34</f>
        <v>1.1000000000000001</v>
      </c>
      <c r="E44" s="304">
        <f>B44*D44</f>
        <v>2750</v>
      </c>
    </row>
    <row r="45" spans="2:12">
      <c r="E45" s="305">
        <f>SUM(E43:E44)</f>
        <v>14000</v>
      </c>
      <c r="F45" s="50" t="s">
        <v>428</v>
      </c>
    </row>
    <row r="46" spans="2:12">
      <c r="E46" s="243"/>
    </row>
    <row r="47" spans="2:12">
      <c r="B47" t="s">
        <v>429</v>
      </c>
    </row>
    <row r="50" spans="2:4" ht="30">
      <c r="C50" s="306" t="s">
        <v>430</v>
      </c>
      <c r="D50" s="306" t="s">
        <v>431</v>
      </c>
    </row>
    <row r="51" spans="2:4">
      <c r="B51" s="45" t="s">
        <v>400</v>
      </c>
      <c r="C51" s="46">
        <v>1</v>
      </c>
      <c r="D51" s="46">
        <v>20</v>
      </c>
    </row>
    <row r="52" spans="2:4">
      <c r="B52" s="45" t="s">
        <v>401</v>
      </c>
      <c r="C52" s="46">
        <v>0.6</v>
      </c>
      <c r="D52" s="46">
        <v>20</v>
      </c>
    </row>
    <row r="53" spans="2:4">
      <c r="B53" s="45" t="s">
        <v>403</v>
      </c>
      <c r="C53" s="46">
        <v>1</v>
      </c>
      <c r="D53" s="46">
        <v>20</v>
      </c>
    </row>
    <row r="55" spans="2:4">
      <c r="B55" t="s">
        <v>432</v>
      </c>
    </row>
    <row r="57" spans="2:4">
      <c r="B57" s="307" t="s">
        <v>433</v>
      </c>
      <c r="C57" s="307" t="s">
        <v>141</v>
      </c>
      <c r="D57" s="307" t="s">
        <v>434</v>
      </c>
    </row>
    <row r="58" spans="2:4">
      <c r="B58" s="45" t="s">
        <v>435</v>
      </c>
      <c r="C58" s="47">
        <v>878000</v>
      </c>
      <c r="D58" s="46" t="s">
        <v>148</v>
      </c>
    </row>
    <row r="59" spans="2:4">
      <c r="B59" s="45" t="s">
        <v>436</v>
      </c>
      <c r="C59" s="47">
        <v>375500</v>
      </c>
      <c r="D59" s="46" t="s">
        <v>146</v>
      </c>
    </row>
    <row r="60" spans="2:4">
      <c r="B60" s="45" t="s">
        <v>437</v>
      </c>
      <c r="C60" s="47">
        <v>320500</v>
      </c>
      <c r="D60" s="46" t="s">
        <v>148</v>
      </c>
    </row>
    <row r="61" spans="2:4">
      <c r="B61" s="45" t="s">
        <v>149</v>
      </c>
      <c r="C61" s="47">
        <v>300000</v>
      </c>
      <c r="D61" s="46" t="s">
        <v>148</v>
      </c>
    </row>
    <row r="62" spans="2:4">
      <c r="B62" s="45" t="s">
        <v>438</v>
      </c>
      <c r="C62" s="47">
        <v>300000</v>
      </c>
      <c r="D62" s="46" t="s">
        <v>146</v>
      </c>
    </row>
    <row r="63" spans="2:4">
      <c r="B63" s="45" t="s">
        <v>439</v>
      </c>
      <c r="C63" s="47">
        <v>100000</v>
      </c>
      <c r="D63" s="46" t="s">
        <v>146</v>
      </c>
    </row>
    <row r="64" spans="2:4">
      <c r="B64" s="45"/>
      <c r="C64" s="47"/>
    </row>
    <row r="65" spans="2:5">
      <c r="B65" s="308" t="s">
        <v>288</v>
      </c>
      <c r="C65" s="309">
        <f>+C59+C62+C63</f>
        <v>775500</v>
      </c>
    </row>
    <row r="66" spans="2:5">
      <c r="B66" s="310" t="s">
        <v>289</v>
      </c>
      <c r="C66" s="309">
        <f>+C58+C60+C61</f>
        <v>1498500</v>
      </c>
      <c r="E66" s="50" t="s">
        <v>440</v>
      </c>
    </row>
    <row r="67" spans="2:5">
      <c r="B67" s="310" t="s">
        <v>41</v>
      </c>
      <c r="C67" s="309">
        <f>+C65+C66</f>
        <v>2274000</v>
      </c>
      <c r="E67" s="302">
        <f>C67/37900</f>
        <v>60</v>
      </c>
    </row>
    <row r="68" spans="2:5">
      <c r="B68" s="311"/>
      <c r="C68" s="93"/>
    </row>
    <row r="69" spans="2:5">
      <c r="B69" t="s">
        <v>441</v>
      </c>
    </row>
    <row r="71" spans="2:5">
      <c r="B71" t="s">
        <v>442</v>
      </c>
    </row>
    <row r="73" spans="2:5" ht="12" customHeight="1">
      <c r="B73" s="348" t="s">
        <v>443</v>
      </c>
      <c r="C73" s="350">
        <v>304008</v>
      </c>
    </row>
    <row r="74" spans="2:5" ht="10.5" customHeight="1">
      <c r="B74" s="349"/>
      <c r="C74" s="351"/>
    </row>
    <row r="76" spans="2:5">
      <c r="B76" t="s">
        <v>444</v>
      </c>
    </row>
    <row r="78" spans="2:5">
      <c r="B78" s="46" t="s">
        <v>400</v>
      </c>
      <c r="C78" s="46">
        <v>1.8</v>
      </c>
    </row>
    <row r="79" spans="2:5">
      <c r="B79" s="46" t="s">
        <v>401</v>
      </c>
      <c r="C79" s="46">
        <v>1</v>
      </c>
    </row>
    <row r="80" spans="2:5">
      <c r="B80" s="46" t="s">
        <v>403</v>
      </c>
      <c r="C80" s="46">
        <v>2</v>
      </c>
    </row>
    <row r="82" spans="2:3">
      <c r="B82" t="s">
        <v>445</v>
      </c>
    </row>
    <row r="83" spans="2:3">
      <c r="B83" s="47">
        <v>2563</v>
      </c>
      <c r="C83" t="s">
        <v>446</v>
      </c>
    </row>
    <row r="85" spans="2:3">
      <c r="B85" t="s">
        <v>447</v>
      </c>
    </row>
    <row r="86" spans="2:3">
      <c r="B86" s="290">
        <v>40984</v>
      </c>
      <c r="C86" t="s">
        <v>446</v>
      </c>
    </row>
    <row r="91" spans="2:3">
      <c r="B91" t="s">
        <v>448</v>
      </c>
    </row>
    <row r="93" spans="2:3">
      <c r="B93" s="307" t="s">
        <v>449</v>
      </c>
      <c r="C93" s="307" t="s">
        <v>41</v>
      </c>
    </row>
    <row r="94" spans="2:3">
      <c r="B94" s="46" t="s">
        <v>220</v>
      </c>
      <c r="C94" s="303">
        <v>52117</v>
      </c>
    </row>
    <row r="95" spans="2:3">
      <c r="B95" s="46" t="s">
        <v>222</v>
      </c>
      <c r="C95" s="303">
        <v>110350</v>
      </c>
    </row>
    <row r="96" spans="2:3">
      <c r="B96" s="46" t="s">
        <v>219</v>
      </c>
      <c r="C96" s="303">
        <v>40933</v>
      </c>
    </row>
    <row r="97" spans="2:3">
      <c r="B97" s="46" t="s">
        <v>175</v>
      </c>
      <c r="C97" s="303">
        <v>80000</v>
      </c>
    </row>
    <row r="98" spans="2:3">
      <c r="B98" s="46" t="s">
        <v>228</v>
      </c>
      <c r="C98" s="303">
        <v>454880</v>
      </c>
    </row>
    <row r="99" spans="2:3">
      <c r="B99" s="46" t="s">
        <v>227</v>
      </c>
      <c r="C99" s="303">
        <v>200500</v>
      </c>
    </row>
    <row r="100" spans="2:3">
      <c r="B100" s="46" t="s">
        <v>229</v>
      </c>
      <c r="C100" s="303">
        <v>169695</v>
      </c>
    </row>
  </sheetData>
  <mergeCells count="4">
    <mergeCell ref="C13:F13"/>
    <mergeCell ref="G13:H13"/>
    <mergeCell ref="B73:B74"/>
    <mergeCell ref="C73:C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J57"/>
  <sheetViews>
    <sheetView topLeftCell="A16" zoomScale="70" zoomScaleNormal="70" workbookViewId="0">
      <selection activeCell="E18" sqref="E18"/>
    </sheetView>
  </sheetViews>
  <sheetFormatPr baseColWidth="10" defaultRowHeight="15"/>
  <cols>
    <col min="2" max="2" width="17.140625" customWidth="1"/>
    <col min="3" max="3" width="42.7109375" customWidth="1"/>
    <col min="4" max="4" width="16" customWidth="1"/>
    <col min="5" max="5" width="20.5703125" customWidth="1"/>
    <col min="6" max="6" width="22.7109375" customWidth="1"/>
    <col min="7" max="7" width="15.85546875" bestFit="1" customWidth="1"/>
    <col min="8" max="8" width="22.140625" customWidth="1"/>
    <col min="9" max="9" width="15.85546875" bestFit="1" customWidth="1"/>
    <col min="10" max="10" width="24.28515625" customWidth="1"/>
  </cols>
  <sheetData>
    <row r="1" spans="1:8">
      <c r="C1" s="48" t="s">
        <v>96</v>
      </c>
    </row>
    <row r="2" spans="1:8">
      <c r="C2" s="48" t="s">
        <v>97</v>
      </c>
    </row>
    <row r="3" spans="1:8">
      <c r="C3" s="48" t="s">
        <v>325</v>
      </c>
    </row>
    <row r="4" spans="1:8">
      <c r="A4" t="s">
        <v>98</v>
      </c>
      <c r="B4" s="43">
        <v>100</v>
      </c>
      <c r="C4" s="43"/>
      <c r="D4" s="43">
        <v>120</v>
      </c>
      <c r="E4" s="43"/>
      <c r="F4" s="43">
        <v>180</v>
      </c>
    </row>
    <row r="5" spans="1:8">
      <c r="B5" s="44" t="s">
        <v>99</v>
      </c>
      <c r="C5" s="44"/>
      <c r="D5" s="44" t="s">
        <v>100</v>
      </c>
      <c r="E5" s="44"/>
      <c r="F5" s="44" t="s">
        <v>101</v>
      </c>
    </row>
    <row r="6" spans="1:8" ht="24.95" customHeight="1">
      <c r="A6" s="45" t="s">
        <v>102</v>
      </c>
      <c r="B6" s="46" t="s">
        <v>5</v>
      </c>
      <c r="C6" s="46" t="s">
        <v>3</v>
      </c>
      <c r="D6" s="46" t="s">
        <v>5</v>
      </c>
      <c r="E6" s="46" t="s">
        <v>3</v>
      </c>
      <c r="F6" s="46" t="s">
        <v>5</v>
      </c>
      <c r="G6" s="46" t="s">
        <v>3</v>
      </c>
      <c r="H6" s="46" t="s">
        <v>103</v>
      </c>
    </row>
    <row r="7" spans="1:8" ht="24.95" customHeight="1">
      <c r="A7" s="45"/>
      <c r="B7" s="208">
        <v>100</v>
      </c>
      <c r="C7" s="47">
        <f>B7*$B$4</f>
        <v>10000</v>
      </c>
      <c r="D7" s="208">
        <v>1150</v>
      </c>
      <c r="E7" s="47">
        <f>D7*$D$4</f>
        <v>138000</v>
      </c>
      <c r="F7" s="208">
        <v>800</v>
      </c>
      <c r="G7" s="47">
        <f>F7*$F$4</f>
        <v>144000</v>
      </c>
      <c r="H7" s="47">
        <f>C7+E7+G7</f>
        <v>292000</v>
      </c>
    </row>
    <row r="8" spans="1:8" ht="24.95" customHeight="1">
      <c r="A8" s="45" t="s">
        <v>11</v>
      </c>
      <c r="B8" s="208">
        <v>120</v>
      </c>
      <c r="C8" s="47">
        <f t="shared" ref="C8:C18" si="0">B8*$B$4</f>
        <v>12000</v>
      </c>
      <c r="D8" s="208">
        <v>980</v>
      </c>
      <c r="E8" s="47">
        <f t="shared" ref="E8:E18" si="1">D8*$D$4</f>
        <v>117600</v>
      </c>
      <c r="F8" s="208">
        <v>770</v>
      </c>
      <c r="G8" s="47">
        <f t="shared" ref="G8:G18" si="2">F8*$F$4</f>
        <v>138600</v>
      </c>
      <c r="H8" s="47">
        <f t="shared" ref="H8:H18" si="3">C8+E8+G8</f>
        <v>268200</v>
      </c>
    </row>
    <row r="9" spans="1:8" ht="24.95" customHeight="1">
      <c r="A9" s="45" t="s">
        <v>12</v>
      </c>
      <c r="B9" s="208">
        <v>110</v>
      </c>
      <c r="C9" s="47">
        <f t="shared" si="0"/>
        <v>11000</v>
      </c>
      <c r="D9" s="208">
        <v>1000</v>
      </c>
      <c r="E9" s="47">
        <f t="shared" si="1"/>
        <v>120000</v>
      </c>
      <c r="F9" s="208">
        <v>650</v>
      </c>
      <c r="G9" s="47">
        <f t="shared" si="2"/>
        <v>117000</v>
      </c>
      <c r="H9" s="47">
        <f t="shared" si="3"/>
        <v>248000</v>
      </c>
    </row>
    <row r="10" spans="1:8" ht="24.95" customHeight="1">
      <c r="A10" s="45" t="s">
        <v>104</v>
      </c>
      <c r="B10" s="208">
        <v>115</v>
      </c>
      <c r="C10" s="47">
        <f t="shared" si="0"/>
        <v>11500</v>
      </c>
      <c r="D10" s="208">
        <v>1080</v>
      </c>
      <c r="E10" s="47">
        <f t="shared" si="1"/>
        <v>129600</v>
      </c>
      <c r="F10" s="208">
        <v>600</v>
      </c>
      <c r="G10" s="47">
        <f t="shared" si="2"/>
        <v>108000</v>
      </c>
      <c r="H10" s="47">
        <f t="shared" si="3"/>
        <v>249100</v>
      </c>
    </row>
    <row r="11" spans="1:8" ht="24.95" customHeight="1">
      <c r="A11" s="45" t="s">
        <v>105</v>
      </c>
      <c r="B11" s="208">
        <v>140</v>
      </c>
      <c r="C11" s="47">
        <f t="shared" si="0"/>
        <v>14000</v>
      </c>
      <c r="D11" s="208">
        <v>1200</v>
      </c>
      <c r="E11" s="47">
        <f t="shared" si="1"/>
        <v>144000</v>
      </c>
      <c r="F11" s="208">
        <v>680</v>
      </c>
      <c r="G11" s="47">
        <f t="shared" si="2"/>
        <v>122400</v>
      </c>
      <c r="H11" s="47">
        <f t="shared" si="3"/>
        <v>280400</v>
      </c>
    </row>
    <row r="12" spans="1:8" ht="24.95" customHeight="1">
      <c r="A12" s="45" t="s">
        <v>13</v>
      </c>
      <c r="B12" s="208">
        <v>150</v>
      </c>
      <c r="C12" s="47">
        <f t="shared" si="0"/>
        <v>15000</v>
      </c>
      <c r="D12" s="208">
        <v>1250</v>
      </c>
      <c r="E12" s="47">
        <f t="shared" si="1"/>
        <v>150000</v>
      </c>
      <c r="F12" s="208">
        <v>725</v>
      </c>
      <c r="G12" s="47">
        <f t="shared" si="2"/>
        <v>130500</v>
      </c>
      <c r="H12" s="47">
        <f t="shared" si="3"/>
        <v>295500</v>
      </c>
    </row>
    <row r="13" spans="1:8" ht="24.95" customHeight="1">
      <c r="A13" s="45" t="s">
        <v>14</v>
      </c>
      <c r="B13" s="208">
        <v>145</v>
      </c>
      <c r="C13" s="47">
        <f t="shared" si="0"/>
        <v>14500</v>
      </c>
      <c r="D13" s="208">
        <v>1375</v>
      </c>
      <c r="E13" s="47">
        <f t="shared" si="1"/>
        <v>165000</v>
      </c>
      <c r="F13" s="208">
        <v>780</v>
      </c>
      <c r="G13" s="47">
        <f t="shared" si="2"/>
        <v>140400</v>
      </c>
      <c r="H13" s="47">
        <f t="shared" si="3"/>
        <v>319900</v>
      </c>
    </row>
    <row r="14" spans="1:8" ht="24.95" customHeight="1">
      <c r="A14" s="45" t="s">
        <v>6</v>
      </c>
      <c r="B14" s="208">
        <v>155</v>
      </c>
      <c r="C14" s="47">
        <f t="shared" si="0"/>
        <v>15500</v>
      </c>
      <c r="D14" s="208">
        <v>1400</v>
      </c>
      <c r="E14" s="47">
        <f t="shared" si="1"/>
        <v>168000</v>
      </c>
      <c r="F14" s="208">
        <v>820</v>
      </c>
      <c r="G14" s="47">
        <f t="shared" si="2"/>
        <v>147600</v>
      </c>
      <c r="H14" s="47">
        <f t="shared" si="3"/>
        <v>331100</v>
      </c>
    </row>
    <row r="15" spans="1:8" ht="24.95" customHeight="1">
      <c r="A15" s="45" t="s">
        <v>7</v>
      </c>
      <c r="B15" s="208">
        <v>160</v>
      </c>
      <c r="C15" s="47">
        <f t="shared" si="0"/>
        <v>16000</v>
      </c>
      <c r="D15" s="208">
        <v>1500</v>
      </c>
      <c r="E15" s="47">
        <f t="shared" si="1"/>
        <v>180000</v>
      </c>
      <c r="F15" s="208">
        <v>850</v>
      </c>
      <c r="G15" s="47">
        <f t="shared" si="2"/>
        <v>153000</v>
      </c>
      <c r="H15" s="47">
        <f t="shared" si="3"/>
        <v>349000</v>
      </c>
    </row>
    <row r="16" spans="1:8" ht="24.95" customHeight="1">
      <c r="A16" s="45" t="s">
        <v>8</v>
      </c>
      <c r="B16" s="208">
        <v>150</v>
      </c>
      <c r="C16" s="47">
        <f t="shared" si="0"/>
        <v>15000</v>
      </c>
      <c r="D16" s="208">
        <v>1600</v>
      </c>
      <c r="E16" s="47">
        <f t="shared" si="1"/>
        <v>192000</v>
      </c>
      <c r="F16" s="208">
        <v>900</v>
      </c>
      <c r="G16" s="47">
        <f t="shared" si="2"/>
        <v>162000</v>
      </c>
      <c r="H16" s="47">
        <f t="shared" si="3"/>
        <v>369000</v>
      </c>
    </row>
    <row r="17" spans="1:10" ht="24.95" customHeight="1">
      <c r="A17" s="45" t="s">
        <v>9</v>
      </c>
      <c r="B17" s="208">
        <v>145</v>
      </c>
      <c r="C17" s="47">
        <f t="shared" si="0"/>
        <v>14500</v>
      </c>
      <c r="D17" s="208">
        <v>1770</v>
      </c>
      <c r="E17" s="47">
        <f t="shared" si="1"/>
        <v>212400</v>
      </c>
      <c r="F17" s="208">
        <v>925</v>
      </c>
      <c r="G17" s="47">
        <f t="shared" si="2"/>
        <v>166500</v>
      </c>
      <c r="H17" s="47">
        <f t="shared" si="3"/>
        <v>393400</v>
      </c>
    </row>
    <row r="18" spans="1:10" ht="24.95" customHeight="1" thickBot="1">
      <c r="A18" s="45" t="s">
        <v>10</v>
      </c>
      <c r="B18" s="209">
        <v>130</v>
      </c>
      <c r="C18" s="47">
        <f t="shared" si="0"/>
        <v>13000</v>
      </c>
      <c r="D18" s="209">
        <v>1800</v>
      </c>
      <c r="E18" s="47">
        <f t="shared" si="1"/>
        <v>216000</v>
      </c>
      <c r="F18" s="209">
        <v>975</v>
      </c>
      <c r="G18" s="47">
        <f t="shared" si="2"/>
        <v>175500</v>
      </c>
      <c r="H18" s="47">
        <f t="shared" si="3"/>
        <v>404500</v>
      </c>
    </row>
    <row r="19" spans="1:10" ht="24.95" customHeight="1" thickBot="1">
      <c r="A19" t="s">
        <v>41</v>
      </c>
      <c r="B19" s="210">
        <f>SUM(B7:B18)</f>
        <v>1620</v>
      </c>
      <c r="C19" s="207">
        <f t="shared" ref="C19:G19" si="4">SUM(C7:C18)</f>
        <v>162000</v>
      </c>
      <c r="D19" s="210">
        <f t="shared" si="4"/>
        <v>16105</v>
      </c>
      <c r="E19" s="207">
        <f t="shared" si="4"/>
        <v>1932600</v>
      </c>
      <c r="F19" s="210">
        <f t="shared" si="4"/>
        <v>9475</v>
      </c>
      <c r="G19" s="207">
        <f t="shared" si="4"/>
        <v>1705500</v>
      </c>
      <c r="H19" s="207">
        <f>SUM(H7:H18)</f>
        <v>3800100</v>
      </c>
    </row>
    <row r="22" spans="1:10">
      <c r="B22" s="48" t="s">
        <v>106</v>
      </c>
    </row>
    <row r="23" spans="1:10" ht="15.75" thickBot="1"/>
    <row r="24" spans="1:10" ht="15.75" thickBot="1">
      <c r="B24" s="49" t="s">
        <v>15</v>
      </c>
      <c r="C24" s="352" t="s">
        <v>239</v>
      </c>
      <c r="D24" s="353"/>
      <c r="E24" s="353"/>
      <c r="F24" s="353"/>
      <c r="G24" s="353"/>
      <c r="H24" s="354"/>
      <c r="I24" s="352" t="s">
        <v>240</v>
      </c>
      <c r="J24" s="354"/>
    </row>
    <row r="25" spans="1:10">
      <c r="B25" s="50" t="s">
        <v>30</v>
      </c>
      <c r="C25" s="51" t="s">
        <v>107</v>
      </c>
      <c r="D25" s="51" t="s">
        <v>108</v>
      </c>
      <c r="E25" s="51" t="s">
        <v>109</v>
      </c>
      <c r="F25" s="51" t="s">
        <v>110</v>
      </c>
      <c r="G25" s="51" t="s">
        <v>111</v>
      </c>
      <c r="H25" s="51" t="s">
        <v>112</v>
      </c>
      <c r="I25" s="51" t="s">
        <v>113</v>
      </c>
      <c r="J25" s="51" t="s">
        <v>114</v>
      </c>
    </row>
    <row r="26" spans="1:10">
      <c r="B26" s="50" t="s">
        <v>99</v>
      </c>
      <c r="C26" s="46">
        <v>50</v>
      </c>
      <c r="D26" s="52">
        <v>0.1</v>
      </c>
      <c r="E26" s="52"/>
      <c r="F26" s="46">
        <v>100</v>
      </c>
      <c r="G26" s="52">
        <v>0.2</v>
      </c>
      <c r="H26" s="52"/>
      <c r="I26" s="46">
        <v>65</v>
      </c>
      <c r="J26" s="53">
        <v>80</v>
      </c>
    </row>
    <row r="27" spans="1:10">
      <c r="B27" s="50" t="s">
        <v>100</v>
      </c>
      <c r="C27" s="46">
        <v>200</v>
      </c>
      <c r="D27" s="52">
        <v>0.4</v>
      </c>
      <c r="E27" s="52"/>
      <c r="F27" s="46">
        <v>300</v>
      </c>
      <c r="G27" s="52">
        <v>0.5</v>
      </c>
      <c r="H27" s="52"/>
      <c r="I27" s="46">
        <v>395</v>
      </c>
      <c r="J27" s="53">
        <v>350</v>
      </c>
    </row>
    <row r="28" spans="1:10">
      <c r="B28" s="50" t="s">
        <v>101</v>
      </c>
      <c r="C28" s="46">
        <v>100</v>
      </c>
      <c r="D28" s="52">
        <v>0.3</v>
      </c>
      <c r="E28" s="52"/>
      <c r="F28" s="46">
        <v>400</v>
      </c>
      <c r="G28" s="52">
        <v>0.8</v>
      </c>
      <c r="H28" s="52"/>
      <c r="I28" s="46">
        <v>495</v>
      </c>
      <c r="J28" s="53">
        <v>130</v>
      </c>
    </row>
    <row r="30" spans="1:10">
      <c r="B30" s="54"/>
      <c r="C30" s="55"/>
      <c r="D30" s="56"/>
      <c r="E30" s="55"/>
      <c r="F30" s="56"/>
      <c r="G30" s="55"/>
      <c r="H30" s="57"/>
    </row>
    <row r="31" spans="1:10">
      <c r="C31" s="48" t="s">
        <v>96</v>
      </c>
    </row>
    <row r="32" spans="1:10">
      <c r="C32" s="48" t="s">
        <v>115</v>
      </c>
    </row>
    <row r="33" spans="2:7">
      <c r="C33" s="48" t="s">
        <v>325</v>
      </c>
    </row>
    <row r="35" spans="2:7" ht="24.95" customHeight="1">
      <c r="C35" s="50" t="s">
        <v>15</v>
      </c>
      <c r="D35" s="58" t="s">
        <v>99</v>
      </c>
      <c r="E35" s="58" t="s">
        <v>100</v>
      </c>
      <c r="F35" s="58" t="s">
        <v>101</v>
      </c>
    </row>
    <row r="36" spans="2:7" ht="24.95" customHeight="1">
      <c r="C36" s="45" t="s">
        <v>116</v>
      </c>
      <c r="D36" s="59"/>
      <c r="E36" s="45"/>
      <c r="F36" s="45"/>
    </row>
    <row r="37" spans="2:7" ht="24.95" customHeight="1">
      <c r="C37" s="45" t="s">
        <v>117</v>
      </c>
      <c r="D37" s="45"/>
      <c r="E37" s="45"/>
      <c r="F37" s="45"/>
    </row>
    <row r="38" spans="2:7" ht="24.95" customHeight="1">
      <c r="C38" s="45" t="s">
        <v>118</v>
      </c>
      <c r="D38" s="45"/>
      <c r="E38" s="45"/>
      <c r="F38" s="45"/>
    </row>
    <row r="39" spans="2:7" ht="24.95" customHeight="1">
      <c r="C39" s="45" t="s">
        <v>119</v>
      </c>
      <c r="D39" s="45"/>
      <c r="E39" s="45"/>
      <c r="F39" s="45"/>
    </row>
    <row r="40" spans="2:7" ht="24.95" customHeight="1">
      <c r="C40" s="45" t="s">
        <v>120</v>
      </c>
      <c r="D40" s="45"/>
      <c r="E40" s="45"/>
      <c r="F40" s="45"/>
    </row>
    <row r="41" spans="2:7" ht="24.95" customHeight="1">
      <c r="C41" s="45" t="s">
        <v>121</v>
      </c>
      <c r="D41" s="45"/>
      <c r="E41" s="45"/>
      <c r="F41" s="45"/>
    </row>
    <row r="42" spans="2:7" ht="24.95" customHeight="1">
      <c r="C42" s="45" t="s">
        <v>264</v>
      </c>
      <c r="D42" s="45"/>
      <c r="E42" s="45"/>
      <c r="F42" s="45"/>
    </row>
    <row r="43" spans="2:7" ht="24.95" customHeight="1">
      <c r="C43" s="45" t="s">
        <v>122</v>
      </c>
      <c r="D43" s="45"/>
      <c r="E43" s="45"/>
      <c r="F43" s="45"/>
    </row>
    <row r="44" spans="2:7" ht="24.95" customHeight="1">
      <c r="C44" s="45" t="s">
        <v>123</v>
      </c>
      <c r="D44" s="45"/>
      <c r="E44" s="45"/>
      <c r="F44" s="45"/>
    </row>
    <row r="47" spans="2:7">
      <c r="B47" t="s">
        <v>124</v>
      </c>
    </row>
    <row r="48" spans="2:7">
      <c r="E48" s="55"/>
      <c r="F48" s="55"/>
      <c r="G48" s="55"/>
    </row>
    <row r="49" spans="2:7">
      <c r="B49" s="46" t="s">
        <v>15</v>
      </c>
      <c r="C49" s="46" t="s">
        <v>125</v>
      </c>
      <c r="D49" s="46" t="s">
        <v>126</v>
      </c>
      <c r="E49" s="55"/>
      <c r="F49" s="55"/>
      <c r="G49" s="55"/>
    </row>
    <row r="50" spans="2:7">
      <c r="B50" s="46" t="s">
        <v>99</v>
      </c>
      <c r="C50" s="46">
        <v>3</v>
      </c>
      <c r="D50" s="46">
        <v>4</v>
      </c>
      <c r="E50" s="60"/>
      <c r="F50" s="60"/>
      <c r="G50" s="55"/>
    </row>
    <row r="51" spans="2:7">
      <c r="B51" s="46" t="s">
        <v>100</v>
      </c>
      <c r="C51" s="46">
        <v>4</v>
      </c>
      <c r="D51" s="46">
        <v>2</v>
      </c>
      <c r="E51" s="60"/>
      <c r="F51" s="60"/>
      <c r="G51" s="55"/>
    </row>
    <row r="52" spans="2:7">
      <c r="B52" s="46" t="s">
        <v>101</v>
      </c>
      <c r="C52" s="46">
        <v>2</v>
      </c>
      <c r="D52" s="46">
        <v>1</v>
      </c>
      <c r="E52" s="60"/>
      <c r="F52" s="60"/>
      <c r="G52" s="55"/>
    </row>
    <row r="54" spans="2:7">
      <c r="B54" s="355" t="s">
        <v>127</v>
      </c>
      <c r="C54" s="355"/>
      <c r="D54" s="355"/>
      <c r="E54" s="355"/>
      <c r="F54" s="355"/>
    </row>
    <row r="55" spans="2:7" ht="14.25" customHeight="1">
      <c r="B55" s="355"/>
      <c r="C55" s="355"/>
      <c r="D55" s="355"/>
      <c r="E55" s="355"/>
      <c r="F55" s="355"/>
    </row>
    <row r="56" spans="2:7" ht="21.75" customHeight="1">
      <c r="B56" s="355" t="s">
        <v>128</v>
      </c>
      <c r="C56" s="355"/>
      <c r="D56" s="355"/>
      <c r="E56" s="355"/>
      <c r="F56" s="355"/>
    </row>
    <row r="57" spans="2:7">
      <c r="B57" s="356" t="s">
        <v>129</v>
      </c>
      <c r="C57" s="356"/>
      <c r="D57" s="356"/>
      <c r="E57" s="356"/>
      <c r="F57" s="356"/>
    </row>
  </sheetData>
  <mergeCells count="5">
    <mergeCell ref="C24:H24"/>
    <mergeCell ref="I24:J24"/>
    <mergeCell ref="B54:F55"/>
    <mergeCell ref="B56:F56"/>
    <mergeCell ref="B57:F57"/>
  </mergeCells>
  <pageMargins left="0" right="0" top="0" bottom="0" header="0" footer="0"/>
  <pageSetup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N60"/>
  <sheetViews>
    <sheetView topLeftCell="A4" zoomScale="60" zoomScaleNormal="60" workbookViewId="0">
      <selection activeCell="C9" sqref="C9"/>
    </sheetView>
  </sheetViews>
  <sheetFormatPr baseColWidth="10" defaultRowHeight="15"/>
  <cols>
    <col min="1" max="1" width="14" bestFit="1" customWidth="1"/>
    <col min="2" max="2" width="86.5703125" bestFit="1" customWidth="1"/>
    <col min="3" max="3" width="16.85546875" customWidth="1"/>
    <col min="4" max="4" width="17" bestFit="1" customWidth="1"/>
    <col min="5" max="5" width="41.140625" bestFit="1" customWidth="1"/>
    <col min="8" max="8" width="20.140625" customWidth="1"/>
    <col min="12" max="12" width="19" bestFit="1" customWidth="1"/>
    <col min="13" max="13" width="22.42578125" customWidth="1"/>
    <col min="14" max="14" width="20.7109375" customWidth="1"/>
  </cols>
  <sheetData>
    <row r="1" spans="2:14">
      <c r="C1" s="55"/>
      <c r="D1" s="55"/>
      <c r="E1" s="61"/>
      <c r="F1" s="55"/>
      <c r="G1" s="55"/>
      <c r="H1" s="62"/>
    </row>
    <row r="2" spans="2:14">
      <c r="B2" s="48" t="s">
        <v>96</v>
      </c>
      <c r="C2" s="55"/>
      <c r="D2" s="55"/>
      <c r="E2" s="61"/>
      <c r="F2" s="55"/>
      <c r="G2" s="55"/>
      <c r="H2" s="62"/>
    </row>
    <row r="3" spans="2:14">
      <c r="B3" s="48" t="s">
        <v>130</v>
      </c>
      <c r="H3" s="48" t="s">
        <v>158</v>
      </c>
    </row>
    <row r="4" spans="2:14">
      <c r="B4" s="48" t="s">
        <v>325</v>
      </c>
      <c r="H4" s="48" t="s">
        <v>325</v>
      </c>
    </row>
    <row r="6" spans="2:14" ht="30">
      <c r="H6" s="71" t="s">
        <v>159</v>
      </c>
      <c r="I6" s="75" t="s">
        <v>99</v>
      </c>
      <c r="J6" s="75" t="s">
        <v>100</v>
      </c>
      <c r="K6" s="75" t="s">
        <v>101</v>
      </c>
      <c r="L6" s="71" t="s">
        <v>160</v>
      </c>
      <c r="M6" s="161" t="s">
        <v>161</v>
      </c>
      <c r="N6" s="71" t="s">
        <v>162</v>
      </c>
    </row>
    <row r="7" spans="2:14">
      <c r="B7" s="45" t="s">
        <v>15</v>
      </c>
      <c r="C7" s="46" t="s">
        <v>131</v>
      </c>
      <c r="D7" s="46" t="s">
        <v>132</v>
      </c>
      <c r="E7" s="46"/>
      <c r="H7" s="70" t="s">
        <v>163</v>
      </c>
      <c r="I7" s="70"/>
      <c r="J7" s="70"/>
      <c r="K7" s="70"/>
      <c r="L7" s="70"/>
      <c r="M7" s="70"/>
      <c r="N7" s="70"/>
    </row>
    <row r="8" spans="2:14" ht="20.100000000000001" customHeight="1" thickBot="1">
      <c r="B8" s="45" t="s">
        <v>133</v>
      </c>
      <c r="C8" s="45"/>
      <c r="D8" s="45"/>
      <c r="E8" s="45"/>
      <c r="H8" s="70" t="s">
        <v>164</v>
      </c>
      <c r="I8" s="70"/>
      <c r="J8" s="70"/>
      <c r="K8" s="70"/>
      <c r="L8" s="70"/>
      <c r="M8" s="70"/>
      <c r="N8" s="73"/>
    </row>
    <row r="9" spans="2:14" ht="20.100000000000001" customHeight="1" thickBot="1">
      <c r="B9" s="45" t="s">
        <v>134</v>
      </c>
      <c r="C9" s="45"/>
      <c r="D9" s="45"/>
      <c r="E9" s="45"/>
      <c r="H9" s="72" t="s">
        <v>0</v>
      </c>
      <c r="N9" s="74"/>
    </row>
    <row r="10" spans="2:14" ht="20.100000000000001" customHeight="1">
      <c r="B10" s="45" t="s">
        <v>135</v>
      </c>
      <c r="C10" s="45"/>
      <c r="D10" s="45"/>
      <c r="E10" s="45"/>
    </row>
    <row r="11" spans="2:14" ht="20.100000000000001" customHeight="1">
      <c r="B11" s="45" t="s">
        <v>136</v>
      </c>
      <c r="C11" s="45"/>
      <c r="D11" s="45"/>
      <c r="E11" s="45"/>
    </row>
    <row r="12" spans="2:14" ht="20.100000000000001" customHeight="1">
      <c r="B12" s="45" t="s">
        <v>62</v>
      </c>
      <c r="C12" s="45"/>
      <c r="D12" s="45"/>
      <c r="E12" s="45"/>
    </row>
    <row r="13" spans="2:14" ht="20.100000000000001" customHeight="1">
      <c r="B13" s="45" t="s">
        <v>137</v>
      </c>
      <c r="C13" s="63"/>
      <c r="D13" s="63"/>
      <c r="E13" s="45"/>
    </row>
    <row r="14" spans="2:14" ht="20.100000000000001" customHeight="1">
      <c r="B14" s="64" t="s">
        <v>138</v>
      </c>
      <c r="C14" s="63"/>
      <c r="D14" s="63"/>
      <c r="E14" s="63"/>
    </row>
    <row r="16" spans="2:14">
      <c r="B16" t="s">
        <v>139</v>
      </c>
    </row>
    <row r="17" spans="1:6">
      <c r="A17" s="46" t="s">
        <v>15</v>
      </c>
      <c r="B17" s="46" t="s">
        <v>140</v>
      </c>
      <c r="C17" s="46" t="s">
        <v>141</v>
      </c>
    </row>
    <row r="18" spans="1:6">
      <c r="A18" s="46" t="s">
        <v>99</v>
      </c>
      <c r="B18" s="46">
        <v>1</v>
      </c>
      <c r="C18" s="65">
        <v>20</v>
      </c>
    </row>
    <row r="19" spans="1:6">
      <c r="A19" s="46" t="s">
        <v>100</v>
      </c>
      <c r="B19" s="46">
        <v>0.6</v>
      </c>
      <c r="C19" s="65">
        <v>20</v>
      </c>
    </row>
    <row r="20" spans="1:6">
      <c r="A20" s="46" t="s">
        <v>101</v>
      </c>
      <c r="B20" s="46">
        <v>1</v>
      </c>
      <c r="C20" s="65">
        <v>20</v>
      </c>
    </row>
    <row r="21" spans="1:6">
      <c r="A21" s="55"/>
      <c r="B21" s="55"/>
      <c r="C21" s="62"/>
    </row>
    <row r="22" spans="1:6">
      <c r="B22" s="48" t="s">
        <v>96</v>
      </c>
    </row>
    <row r="23" spans="1:6">
      <c r="B23" s="48" t="s">
        <v>142</v>
      </c>
    </row>
    <row r="24" spans="1:6">
      <c r="B24" s="48" t="s">
        <v>325</v>
      </c>
    </row>
    <row r="25" spans="1:6">
      <c r="F25" s="55"/>
    </row>
    <row r="26" spans="1:6">
      <c r="A26" s="50" t="s">
        <v>15</v>
      </c>
      <c r="B26" s="58" t="s">
        <v>143</v>
      </c>
      <c r="C26" s="58" t="s">
        <v>140</v>
      </c>
      <c r="D26" s="58" t="s">
        <v>144</v>
      </c>
      <c r="E26" s="58" t="s">
        <v>145</v>
      </c>
      <c r="F26" s="66"/>
    </row>
    <row r="27" spans="1:6" ht="20.100000000000001" customHeight="1">
      <c r="A27" s="46" t="s">
        <v>99</v>
      </c>
      <c r="B27" s="45"/>
      <c r="C27" s="45"/>
      <c r="D27" s="45"/>
      <c r="E27" s="67"/>
      <c r="F27" s="68"/>
    </row>
    <row r="28" spans="1:6" ht="20.100000000000001" customHeight="1">
      <c r="A28" s="46" t="s">
        <v>100</v>
      </c>
      <c r="B28" s="45"/>
      <c r="C28" s="45"/>
      <c r="D28" s="45"/>
      <c r="E28" s="67"/>
      <c r="F28" s="68"/>
    </row>
    <row r="29" spans="1:6" ht="20.100000000000001" customHeight="1">
      <c r="A29" s="46" t="s">
        <v>101</v>
      </c>
      <c r="B29" s="45"/>
      <c r="C29" s="45"/>
      <c r="D29" s="45"/>
      <c r="E29" s="67"/>
      <c r="F29" s="68"/>
    </row>
    <row r="30" spans="1:6" ht="20.100000000000001" customHeight="1">
      <c r="A30" s="45"/>
      <c r="B30" s="45"/>
      <c r="C30" s="45"/>
      <c r="D30" s="45"/>
      <c r="E30" s="67"/>
      <c r="F30" s="68"/>
    </row>
    <row r="31" spans="1:6" ht="20.100000000000001" customHeight="1">
      <c r="A31" s="45" t="s">
        <v>41</v>
      </c>
      <c r="B31" s="45"/>
      <c r="C31" s="45"/>
      <c r="D31" s="45"/>
      <c r="E31" s="67"/>
      <c r="F31" s="68"/>
    </row>
    <row r="32" spans="1:6">
      <c r="F32" s="55"/>
    </row>
    <row r="33" spans="1:6">
      <c r="B33" s="50" t="s">
        <v>15</v>
      </c>
      <c r="C33" s="45"/>
      <c r="F33" s="55"/>
    </row>
    <row r="34" spans="1:6">
      <c r="A34" t="s">
        <v>146</v>
      </c>
      <c r="B34" s="45" t="s">
        <v>147</v>
      </c>
      <c r="C34" s="69">
        <v>300000</v>
      </c>
    </row>
    <row r="35" spans="1:6">
      <c r="A35" t="s">
        <v>148</v>
      </c>
      <c r="B35" s="45" t="s">
        <v>149</v>
      </c>
      <c r="C35" s="69">
        <v>300000</v>
      </c>
    </row>
    <row r="36" spans="1:6">
      <c r="A36" t="s">
        <v>148</v>
      </c>
      <c r="B36" s="45" t="s">
        <v>150</v>
      </c>
      <c r="C36" s="69">
        <v>878000</v>
      </c>
    </row>
    <row r="37" spans="1:6">
      <c r="A37" t="s">
        <v>146</v>
      </c>
      <c r="B37" s="45" t="s">
        <v>151</v>
      </c>
      <c r="C37" s="69">
        <v>375500</v>
      </c>
    </row>
    <row r="38" spans="1:6">
      <c r="A38" t="s">
        <v>146</v>
      </c>
      <c r="B38" s="45" t="s">
        <v>152</v>
      </c>
      <c r="C38" s="69">
        <v>100000</v>
      </c>
    </row>
    <row r="39" spans="1:6">
      <c r="A39" t="s">
        <v>148</v>
      </c>
      <c r="B39" s="45" t="s">
        <v>153</v>
      </c>
      <c r="C39" s="69">
        <v>320500</v>
      </c>
    </row>
    <row r="42" spans="1:6">
      <c r="B42" s="48" t="s">
        <v>96</v>
      </c>
    </row>
    <row r="43" spans="1:6">
      <c r="B43" s="48" t="s">
        <v>154</v>
      </c>
    </row>
    <row r="44" spans="1:6">
      <c r="B44" s="48" t="s">
        <v>325</v>
      </c>
    </row>
    <row r="45" spans="1:6" ht="15" customHeight="1">
      <c r="B45" s="48" t="s">
        <v>155</v>
      </c>
      <c r="C45" s="357"/>
      <c r="D45" s="357"/>
      <c r="E45" s="357"/>
    </row>
    <row r="46" spans="1:6" ht="20.100000000000001" customHeight="1">
      <c r="B46" s="50"/>
      <c r="C46" s="45"/>
      <c r="D46" s="45"/>
    </row>
    <row r="47" spans="1:6" ht="20.100000000000001" customHeight="1">
      <c r="B47" s="45"/>
      <c r="C47" s="69"/>
      <c r="D47" s="69"/>
    </row>
    <row r="48" spans="1:6" ht="20.100000000000001" customHeight="1">
      <c r="B48" s="45"/>
      <c r="C48" s="69"/>
      <c r="D48" s="69"/>
    </row>
    <row r="49" spans="2:4" ht="20.100000000000001" customHeight="1">
      <c r="B49" s="45"/>
      <c r="C49" s="69"/>
      <c r="D49" s="69"/>
    </row>
    <row r="50" spans="2:4" ht="20.100000000000001" customHeight="1">
      <c r="B50" s="45"/>
      <c r="C50" s="69"/>
      <c r="D50" s="69"/>
    </row>
    <row r="51" spans="2:4" ht="20.100000000000001" customHeight="1">
      <c r="B51" s="50"/>
      <c r="C51" s="69"/>
      <c r="D51" s="69"/>
    </row>
    <row r="52" spans="2:4" ht="20.100000000000001" customHeight="1">
      <c r="B52" s="45"/>
      <c r="C52" s="69"/>
      <c r="D52" s="69"/>
    </row>
    <row r="53" spans="2:4" ht="20.100000000000001" customHeight="1">
      <c r="B53" s="45"/>
      <c r="C53" s="69"/>
      <c r="D53" s="69"/>
    </row>
    <row r="54" spans="2:4" ht="20.100000000000001" customHeight="1">
      <c r="B54" s="45"/>
      <c r="C54" s="69"/>
      <c r="D54" s="69"/>
    </row>
    <row r="55" spans="2:4" ht="20.100000000000001" customHeight="1">
      <c r="B55" s="45"/>
      <c r="C55" s="69"/>
      <c r="D55" s="69"/>
    </row>
    <row r="56" spans="2:4" ht="20.100000000000001" customHeight="1">
      <c r="B56" s="45"/>
      <c r="C56" s="69"/>
      <c r="D56" s="69"/>
    </row>
    <row r="57" spans="2:4" ht="20.100000000000001" customHeight="1">
      <c r="B57" s="50"/>
      <c r="C57" s="69"/>
      <c r="D57" s="69"/>
    </row>
    <row r="59" spans="2:4">
      <c r="B59" t="s">
        <v>156</v>
      </c>
    </row>
    <row r="60" spans="2:4">
      <c r="B60" t="s">
        <v>157</v>
      </c>
    </row>
  </sheetData>
  <mergeCells count="1">
    <mergeCell ref="C45:E45"/>
  </mergeCells>
  <pageMargins left="0" right="0" top="0" bottom="0" header="0" footer="0"/>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7" tint="0.59999389629810485"/>
  </sheetPr>
  <dimension ref="B1:I44"/>
  <sheetViews>
    <sheetView showGridLines="0" showRowColHeaders="0" topLeftCell="A7" zoomScale="70" zoomScaleNormal="70" workbookViewId="0">
      <selection activeCell="G29" sqref="G29"/>
    </sheetView>
  </sheetViews>
  <sheetFormatPr baseColWidth="10" defaultColWidth="10.7109375" defaultRowHeight="15"/>
  <cols>
    <col min="1" max="1" width="2.7109375" customWidth="1"/>
    <col min="2" max="2" width="7.7109375" customWidth="1"/>
    <col min="3" max="3" width="3.140625" style="76" customWidth="1"/>
    <col min="4" max="4" width="15.7109375" customWidth="1"/>
    <col min="5" max="5" width="17.85546875" customWidth="1"/>
    <col min="6" max="6" width="19.85546875" customWidth="1"/>
    <col min="7" max="7" width="19.5703125" customWidth="1"/>
    <col min="8" max="8" width="8.42578125" customWidth="1"/>
  </cols>
  <sheetData>
    <row r="1" spans="2:9" ht="15.75" thickBot="1"/>
    <row r="2" spans="2:9">
      <c r="B2" s="77"/>
      <c r="C2" s="78"/>
      <c r="D2" s="79"/>
      <c r="E2" s="79"/>
      <c r="F2" s="79"/>
      <c r="G2" s="79"/>
      <c r="H2" s="80"/>
    </row>
    <row r="3" spans="2:9">
      <c r="B3" s="81"/>
      <c r="C3" s="82"/>
      <c r="D3" s="360" t="str">
        <f>+[1]Datos!C5</f>
        <v>"PRESUPUESTOS S.A DE C.V"</v>
      </c>
      <c r="E3" s="360"/>
      <c r="F3" s="360"/>
      <c r="G3" s="360"/>
      <c r="H3" s="83"/>
    </row>
    <row r="4" spans="2:9">
      <c r="B4" s="81"/>
      <c r="C4" s="82"/>
      <c r="D4" s="360" t="s">
        <v>176</v>
      </c>
      <c r="E4" s="360"/>
      <c r="F4" s="360"/>
      <c r="G4" s="360"/>
      <c r="H4" s="83"/>
    </row>
    <row r="5" spans="2:9">
      <c r="B5" s="81"/>
      <c r="C5" s="82"/>
      <c r="D5" s="360" t="s">
        <v>326</v>
      </c>
      <c r="E5" s="360"/>
      <c r="F5" s="360"/>
      <c r="G5" s="360"/>
      <c r="H5" s="83"/>
    </row>
    <row r="6" spans="2:9">
      <c r="B6" s="81"/>
      <c r="C6" s="82"/>
      <c r="D6" s="84"/>
      <c r="E6" s="84"/>
      <c r="F6" s="84"/>
      <c r="G6" s="84"/>
      <c r="H6" s="83"/>
    </row>
    <row r="7" spans="2:9">
      <c r="B7" s="85"/>
      <c r="H7" s="86"/>
    </row>
    <row r="8" spans="2:9">
      <c r="B8" s="85"/>
      <c r="H8" s="86"/>
    </row>
    <row r="9" spans="2:9">
      <c r="B9" s="85"/>
      <c r="H9" s="86"/>
    </row>
    <row r="10" spans="2:9" ht="15.75">
      <c r="B10" s="85"/>
      <c r="D10" s="361" t="s">
        <v>15</v>
      </c>
      <c r="E10" s="361"/>
      <c r="F10" s="361"/>
      <c r="G10" s="87" t="s">
        <v>141</v>
      </c>
      <c r="H10" s="86"/>
    </row>
    <row r="11" spans="2:9" ht="15.75">
      <c r="B11" s="85"/>
      <c r="D11" s="88"/>
      <c r="E11" s="88"/>
      <c r="F11" s="88"/>
      <c r="G11" s="88"/>
      <c r="H11" s="86"/>
    </row>
    <row r="12" spans="2:9">
      <c r="B12" s="85"/>
      <c r="D12" s="358" t="s">
        <v>177</v>
      </c>
      <c r="E12" s="358"/>
      <c r="F12" s="358"/>
      <c r="G12" s="89"/>
      <c r="H12" s="86"/>
    </row>
    <row r="13" spans="2:9">
      <c r="B13" s="85"/>
      <c r="C13" s="76" t="s">
        <v>178</v>
      </c>
      <c r="D13" s="358" t="s">
        <v>179</v>
      </c>
      <c r="E13" s="358"/>
      <c r="F13" s="358"/>
      <c r="G13" s="90"/>
      <c r="H13" s="86"/>
    </row>
    <row r="14" spans="2:9">
      <c r="B14" s="85"/>
      <c r="C14" s="76" t="s">
        <v>180</v>
      </c>
      <c r="D14" s="358" t="s">
        <v>181</v>
      </c>
      <c r="E14" s="358"/>
      <c r="F14" s="358"/>
      <c r="G14" s="89">
        <f>+G12+G13</f>
        <v>0</v>
      </c>
      <c r="H14" s="86"/>
    </row>
    <row r="15" spans="2:9">
      <c r="B15" s="85"/>
      <c r="C15" s="76" t="s">
        <v>182</v>
      </c>
      <c r="D15" s="358" t="s">
        <v>183</v>
      </c>
      <c r="E15" s="358"/>
      <c r="F15" s="358"/>
      <c r="G15" s="90"/>
      <c r="H15" s="86"/>
    </row>
    <row r="16" spans="2:9">
      <c r="B16" s="85"/>
      <c r="C16" s="76" t="s">
        <v>180</v>
      </c>
      <c r="D16" s="358" t="s">
        <v>184</v>
      </c>
      <c r="E16" s="358"/>
      <c r="F16" s="358"/>
      <c r="G16" s="91">
        <f>+G14-G15</f>
        <v>0</v>
      </c>
      <c r="H16" s="86"/>
      <c r="I16" s="85"/>
    </row>
    <row r="17" spans="2:9">
      <c r="B17" s="85"/>
      <c r="H17" s="86"/>
      <c r="I17" s="85"/>
    </row>
    <row r="18" spans="2:9">
      <c r="B18" s="85"/>
      <c r="C18" s="76" t="s">
        <v>178</v>
      </c>
      <c r="D18" t="s">
        <v>185</v>
      </c>
      <c r="G18" s="92"/>
      <c r="H18" s="86"/>
    </row>
    <row r="19" spans="2:9">
      <c r="B19" s="85"/>
      <c r="C19" s="76" t="s">
        <v>180</v>
      </c>
      <c r="D19" t="s">
        <v>186</v>
      </c>
      <c r="G19" s="93">
        <f>+G16+G18</f>
        <v>0</v>
      </c>
      <c r="H19" s="86"/>
    </row>
    <row r="20" spans="2:9">
      <c r="B20" s="85"/>
      <c r="H20" s="86"/>
    </row>
    <row r="21" spans="2:9" ht="15.75" thickBot="1">
      <c r="B21" s="85"/>
      <c r="C21" s="76" t="s">
        <v>178</v>
      </c>
      <c r="D21" t="s">
        <v>187</v>
      </c>
      <c r="G21" s="93"/>
      <c r="H21" s="86"/>
    </row>
    <row r="22" spans="2:9">
      <c r="B22" s="85"/>
      <c r="C22" s="76" t="s">
        <v>180</v>
      </c>
      <c r="D22" t="s">
        <v>188</v>
      </c>
      <c r="G22" s="94">
        <f>+G19+G21</f>
        <v>0</v>
      </c>
      <c r="H22" s="86"/>
    </row>
    <row r="23" spans="2:9">
      <c r="B23" s="85"/>
      <c r="H23" s="86"/>
    </row>
    <row r="24" spans="2:9">
      <c r="B24" s="85"/>
      <c r="C24" s="76" t="s">
        <v>178</v>
      </c>
      <c r="D24" t="s">
        <v>189</v>
      </c>
      <c r="G24" s="93">
        <v>2563</v>
      </c>
      <c r="H24" s="86"/>
    </row>
    <row r="25" spans="2:9">
      <c r="B25" s="85"/>
      <c r="C25" s="76" t="s">
        <v>180</v>
      </c>
      <c r="D25" t="s">
        <v>190</v>
      </c>
      <c r="G25" s="93">
        <f>+G22+G24</f>
        <v>2563</v>
      </c>
      <c r="H25" s="86"/>
    </row>
    <row r="26" spans="2:9">
      <c r="B26" s="85"/>
      <c r="C26" s="76" t="s">
        <v>182</v>
      </c>
      <c r="D26" t="s">
        <v>191</v>
      </c>
      <c r="G26" s="92"/>
      <c r="H26" s="86"/>
    </row>
    <row r="27" spans="2:9">
      <c r="B27" s="85"/>
      <c r="C27" s="76" t="s">
        <v>180</v>
      </c>
      <c r="D27" t="s">
        <v>192</v>
      </c>
      <c r="G27" s="93">
        <f>+G25-G26</f>
        <v>2563</v>
      </c>
      <c r="H27" s="86"/>
    </row>
    <row r="28" spans="2:9">
      <c r="B28" s="85"/>
      <c r="H28" s="86"/>
    </row>
    <row r="29" spans="2:9">
      <c r="B29" s="85"/>
      <c r="C29" s="76" t="s">
        <v>178</v>
      </c>
      <c r="D29" t="s">
        <v>193</v>
      </c>
      <c r="G29" s="93">
        <v>40984</v>
      </c>
      <c r="H29" s="86"/>
    </row>
    <row r="30" spans="2:9">
      <c r="B30" s="85"/>
      <c r="C30" s="76" t="s">
        <v>180</v>
      </c>
      <c r="D30" t="s">
        <v>194</v>
      </c>
      <c r="G30" s="93">
        <f>+G29+G27</f>
        <v>43547</v>
      </c>
      <c r="H30" s="86"/>
    </row>
    <row r="31" spans="2:9">
      <c r="B31" s="85"/>
      <c r="C31" s="76" t="s">
        <v>182</v>
      </c>
      <c r="D31" t="s">
        <v>195</v>
      </c>
      <c r="G31" s="92"/>
      <c r="H31" s="86"/>
    </row>
    <row r="32" spans="2:9" ht="15.75" thickBot="1">
      <c r="B32" s="85"/>
      <c r="C32" s="76" t="s">
        <v>180</v>
      </c>
      <c r="D32" t="s">
        <v>196</v>
      </c>
      <c r="G32" s="95">
        <f>+G30-G31</f>
        <v>43547</v>
      </c>
      <c r="H32" s="86"/>
    </row>
    <row r="33" spans="2:8" ht="15.75" thickTop="1">
      <c r="B33" s="85"/>
      <c r="G33" s="96"/>
      <c r="H33" s="86"/>
    </row>
    <row r="34" spans="2:8">
      <c r="B34" s="85"/>
      <c r="H34" s="86"/>
    </row>
    <row r="35" spans="2:8">
      <c r="B35" s="85"/>
      <c r="H35" s="86"/>
    </row>
    <row r="36" spans="2:8">
      <c r="B36" s="85"/>
      <c r="H36" s="86"/>
    </row>
    <row r="37" spans="2:8">
      <c r="B37" s="85"/>
      <c r="H37" s="86"/>
    </row>
    <row r="38" spans="2:8">
      <c r="B38" s="85"/>
      <c r="H38" s="86"/>
    </row>
    <row r="39" spans="2:8">
      <c r="B39" s="85"/>
      <c r="D39" s="44" t="s">
        <v>197</v>
      </c>
      <c r="E39" s="359" t="s">
        <v>198</v>
      </c>
      <c r="F39" s="359"/>
      <c r="G39" s="44" t="s">
        <v>199</v>
      </c>
      <c r="H39" s="86"/>
    </row>
    <row r="40" spans="2:8">
      <c r="B40" s="85"/>
      <c r="H40" s="86"/>
    </row>
    <row r="41" spans="2:8">
      <c r="B41" s="85"/>
      <c r="H41" s="86"/>
    </row>
    <row r="42" spans="2:8">
      <c r="B42" s="85"/>
      <c r="H42" s="86"/>
    </row>
    <row r="43" spans="2:8">
      <c r="B43" s="85"/>
      <c r="H43" s="86"/>
    </row>
    <row r="44" spans="2:8" ht="15.75" thickBot="1">
      <c r="B44" s="97"/>
      <c r="C44" s="98"/>
      <c r="D44" s="99"/>
      <c r="E44" s="99"/>
      <c r="F44" s="99"/>
      <c r="G44" s="99"/>
      <c r="H44" s="100"/>
    </row>
  </sheetData>
  <mergeCells count="10">
    <mergeCell ref="D14:F14"/>
    <mergeCell ref="D15:F15"/>
    <mergeCell ref="D16:F16"/>
    <mergeCell ref="E39:F39"/>
    <mergeCell ref="D3:G3"/>
    <mergeCell ref="D4:G4"/>
    <mergeCell ref="D5:G5"/>
    <mergeCell ref="D10:F10"/>
    <mergeCell ref="D12:F12"/>
    <mergeCell ref="D13:F1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7" tint="0.59999389629810485"/>
  </sheetPr>
  <dimension ref="A1:O52"/>
  <sheetViews>
    <sheetView showGridLines="0" showRowColHeaders="0" topLeftCell="A28" zoomScale="70" zoomScaleNormal="70" workbookViewId="0">
      <selection activeCell="I21" sqref="I21"/>
    </sheetView>
  </sheetViews>
  <sheetFormatPr baseColWidth="10" defaultColWidth="11.5703125" defaultRowHeight="15"/>
  <cols>
    <col min="1" max="1" width="2.5703125" customWidth="1"/>
    <col min="3" max="3" width="3.42578125" customWidth="1"/>
    <col min="5" max="5" width="14.28515625" customWidth="1"/>
    <col min="7" max="7" width="14" customWidth="1"/>
    <col min="8" max="8" width="14.140625" customWidth="1"/>
    <col min="9" max="10" width="14" customWidth="1"/>
  </cols>
  <sheetData>
    <row r="1" spans="1:15" ht="15.75" thickBot="1">
      <c r="B1" s="99"/>
      <c r="C1" s="99"/>
      <c r="D1" s="99"/>
      <c r="E1" s="99"/>
      <c r="F1" s="99"/>
      <c r="G1" s="99"/>
      <c r="H1" s="99"/>
      <c r="I1" s="99"/>
      <c r="J1" s="99"/>
      <c r="K1" s="99"/>
    </row>
    <row r="2" spans="1:15">
      <c r="B2" s="77"/>
      <c r="C2" s="78"/>
      <c r="D2" s="79"/>
      <c r="E2" s="79"/>
      <c r="F2" s="79"/>
      <c r="G2" s="79"/>
      <c r="H2" s="79"/>
      <c r="I2" s="79"/>
      <c r="J2" s="79"/>
      <c r="K2" s="80"/>
    </row>
    <row r="3" spans="1:15">
      <c r="A3" s="86"/>
      <c r="B3" s="81"/>
      <c r="C3" s="101"/>
      <c r="D3" s="362" t="str">
        <f>+[1]Datos!C5</f>
        <v>"PRESUPUESTOS S.A DE C.V"</v>
      </c>
      <c r="E3" s="362"/>
      <c r="F3" s="362"/>
      <c r="G3" s="362"/>
      <c r="H3" s="362"/>
      <c r="I3" s="362"/>
      <c r="J3" s="102"/>
      <c r="K3" s="103"/>
    </row>
    <row r="4" spans="1:15">
      <c r="A4" s="86"/>
      <c r="B4" s="81"/>
      <c r="C4" s="101"/>
      <c r="D4" s="362" t="s">
        <v>200</v>
      </c>
      <c r="E4" s="362"/>
      <c r="F4" s="362"/>
      <c r="G4" s="362"/>
      <c r="H4" s="362"/>
      <c r="I4" s="362"/>
      <c r="J4" s="102"/>
      <c r="K4" s="83"/>
    </row>
    <row r="5" spans="1:15">
      <c r="B5" s="81"/>
      <c r="C5" s="101"/>
      <c r="D5" s="362" t="s">
        <v>327</v>
      </c>
      <c r="E5" s="362"/>
      <c r="F5" s="362"/>
      <c r="G5" s="362"/>
      <c r="H5" s="362"/>
      <c r="I5" s="362"/>
      <c r="J5" s="102"/>
      <c r="K5" s="103"/>
    </row>
    <row r="6" spans="1:15" ht="15.75" thickBot="1">
      <c r="B6" s="104"/>
      <c r="C6" s="105"/>
      <c r="D6" s="106"/>
      <c r="E6" s="106"/>
      <c r="F6" s="106"/>
      <c r="G6" s="106"/>
      <c r="H6" s="106"/>
      <c r="I6" s="106"/>
      <c r="J6" s="106"/>
      <c r="K6" s="107"/>
    </row>
    <row r="7" spans="1:15">
      <c r="B7" s="85"/>
      <c r="C7" s="55"/>
      <c r="D7" s="55"/>
      <c r="E7" s="55"/>
      <c r="F7" s="55"/>
      <c r="G7" s="55"/>
      <c r="H7" s="55"/>
      <c r="I7" s="55"/>
      <c r="J7" s="55"/>
      <c r="K7" s="86"/>
    </row>
    <row r="8" spans="1:15" ht="15.75">
      <c r="B8" s="85"/>
      <c r="C8" s="55"/>
      <c r="D8" s="363" t="s">
        <v>15</v>
      </c>
      <c r="E8" s="363"/>
      <c r="F8" s="363"/>
      <c r="G8" s="108"/>
      <c r="H8" s="108" t="s">
        <v>141</v>
      </c>
      <c r="I8" s="108" t="s">
        <v>201</v>
      </c>
      <c r="J8" s="108" t="s">
        <v>41</v>
      </c>
      <c r="K8" s="86"/>
    </row>
    <row r="9" spans="1:15">
      <c r="B9" s="85"/>
      <c r="C9" s="55"/>
      <c r="D9" s="55"/>
      <c r="E9" s="55"/>
      <c r="F9" s="55"/>
      <c r="G9" s="55"/>
      <c r="H9" s="55"/>
      <c r="I9" s="55"/>
      <c r="J9" s="55"/>
      <c r="K9" s="86"/>
    </row>
    <row r="10" spans="1:15">
      <c r="B10" s="85"/>
      <c r="C10" s="55" t="s">
        <v>230</v>
      </c>
      <c r="D10" s="55"/>
      <c r="E10" s="55"/>
      <c r="F10" s="55"/>
      <c r="G10" s="55"/>
      <c r="H10" s="55"/>
      <c r="I10" s="55"/>
      <c r="J10" s="55"/>
      <c r="K10" s="86"/>
      <c r="O10" s="55"/>
    </row>
    <row r="11" spans="1:15">
      <c r="B11" s="85"/>
      <c r="C11" s="55"/>
      <c r="D11" s="55" t="s">
        <v>202</v>
      </c>
      <c r="E11" s="55"/>
      <c r="F11" s="55"/>
      <c r="G11" s="55"/>
      <c r="H11" s="109">
        <v>19800</v>
      </c>
      <c r="I11" s="109"/>
      <c r="J11" s="109"/>
      <c r="K11" s="86"/>
    </row>
    <row r="12" spans="1:15">
      <c r="B12" s="85"/>
      <c r="C12" s="55"/>
      <c r="D12" s="55" t="s">
        <v>203</v>
      </c>
      <c r="E12" s="55"/>
      <c r="F12" s="55"/>
      <c r="G12" s="55"/>
      <c r="H12" s="109">
        <v>20000</v>
      </c>
      <c r="I12" s="109"/>
      <c r="J12" s="109"/>
      <c r="K12" s="86"/>
    </row>
    <row r="13" spans="1:15">
      <c r="B13" s="85"/>
      <c r="C13" s="55"/>
      <c r="D13" s="55" t="s">
        <v>165</v>
      </c>
      <c r="E13" s="55"/>
      <c r="F13" s="55"/>
      <c r="G13" s="55"/>
      <c r="H13" s="109">
        <v>20000</v>
      </c>
      <c r="I13" s="109"/>
      <c r="J13" s="109"/>
      <c r="K13" s="86"/>
    </row>
    <row r="14" spans="1:15">
      <c r="B14" s="85"/>
      <c r="C14" s="55"/>
      <c r="D14" s="55" t="s">
        <v>204</v>
      </c>
      <c r="E14" s="55"/>
      <c r="F14" s="55"/>
      <c r="G14" s="55"/>
      <c r="H14" s="110">
        <v>28000</v>
      </c>
      <c r="I14" s="109"/>
      <c r="J14" s="109"/>
      <c r="K14" s="86"/>
    </row>
    <row r="15" spans="1:15">
      <c r="B15" s="85"/>
      <c r="C15" s="55"/>
      <c r="D15" s="55" t="s">
        <v>231</v>
      </c>
      <c r="E15" s="55"/>
      <c r="F15" s="55"/>
      <c r="G15" s="55"/>
      <c r="H15" s="111"/>
      <c r="I15" s="109"/>
      <c r="J15" s="109"/>
      <c r="K15" s="86"/>
    </row>
    <row r="16" spans="1:15">
      <c r="B16" s="85"/>
      <c r="C16" s="55"/>
      <c r="D16" s="55"/>
      <c r="E16" s="55"/>
      <c r="F16" s="55"/>
      <c r="G16" s="55"/>
      <c r="H16" s="109"/>
      <c r="I16" s="109"/>
      <c r="J16" s="109"/>
      <c r="K16" s="86"/>
    </row>
    <row r="17" spans="2:14">
      <c r="B17" s="85"/>
      <c r="C17" s="55" t="s">
        <v>232</v>
      </c>
      <c r="D17" s="55"/>
      <c r="E17" s="55"/>
      <c r="F17" s="55"/>
      <c r="G17" s="55"/>
      <c r="H17" s="109"/>
      <c r="I17" s="109"/>
      <c r="J17" s="109"/>
      <c r="K17" s="86"/>
    </row>
    <row r="18" spans="2:14">
      <c r="B18" s="85"/>
      <c r="C18" s="55"/>
      <c r="D18" s="55" t="s">
        <v>166</v>
      </c>
      <c r="E18" s="55"/>
      <c r="F18" s="55"/>
      <c r="G18" s="55"/>
      <c r="H18" s="109">
        <v>60000</v>
      </c>
      <c r="I18" s="109"/>
      <c r="J18" s="109"/>
      <c r="K18" s="86"/>
    </row>
    <row r="19" spans="2:14">
      <c r="B19" s="85"/>
      <c r="C19" s="55"/>
      <c r="D19" s="55" t="s">
        <v>165</v>
      </c>
      <c r="E19" s="55"/>
      <c r="F19" s="55"/>
      <c r="G19" s="55"/>
      <c r="H19" s="109">
        <v>30000</v>
      </c>
      <c r="I19" s="109"/>
      <c r="J19" s="109"/>
      <c r="K19" s="86"/>
    </row>
    <row r="20" spans="2:14">
      <c r="B20" s="85"/>
      <c r="C20" s="55"/>
      <c r="D20" s="55" t="s">
        <v>205</v>
      </c>
      <c r="E20" s="55"/>
      <c r="F20" s="55"/>
      <c r="G20" s="55"/>
      <c r="H20" s="109">
        <v>66000</v>
      </c>
      <c r="I20" s="109"/>
      <c r="J20" s="109"/>
      <c r="K20" s="86"/>
    </row>
    <row r="21" spans="2:14">
      <c r="B21" s="85"/>
      <c r="C21" s="55"/>
      <c r="D21" s="55" t="s">
        <v>233</v>
      </c>
      <c r="E21" s="55"/>
      <c r="F21" s="55"/>
      <c r="G21" s="55"/>
      <c r="H21" s="111"/>
      <c r="I21" s="109"/>
      <c r="J21" s="109"/>
      <c r="K21" s="86"/>
    </row>
    <row r="22" spans="2:14">
      <c r="B22" s="85"/>
      <c r="C22" s="55"/>
      <c r="D22" s="55"/>
      <c r="E22" s="55"/>
      <c r="F22" s="55"/>
      <c r="G22" s="55"/>
      <c r="H22" s="109"/>
      <c r="I22" s="109"/>
      <c r="J22" s="109"/>
      <c r="K22" s="86"/>
    </row>
    <row r="23" spans="2:14">
      <c r="B23" s="85"/>
      <c r="C23" s="55"/>
      <c r="D23" s="55"/>
      <c r="E23" s="55"/>
      <c r="F23" s="55"/>
      <c r="G23" s="55"/>
      <c r="H23" s="109"/>
      <c r="I23" s="109"/>
      <c r="J23" s="109"/>
      <c r="K23" s="86"/>
    </row>
    <row r="24" spans="2:14">
      <c r="B24" s="85"/>
      <c r="C24" s="54" t="s">
        <v>206</v>
      </c>
      <c r="D24" s="54"/>
      <c r="E24" s="54"/>
      <c r="F24" s="54"/>
      <c r="G24" s="55"/>
      <c r="H24" s="109"/>
      <c r="I24" s="112">
        <f>+H15+H21</f>
        <v>0</v>
      </c>
      <c r="J24" s="113"/>
      <c r="K24" s="86"/>
    </row>
    <row r="25" spans="2:14">
      <c r="B25" s="85"/>
      <c r="C25" s="55"/>
      <c r="D25" s="55"/>
      <c r="E25" s="55"/>
      <c r="F25" s="55"/>
      <c r="G25" s="55"/>
      <c r="H25" s="109"/>
      <c r="I25" s="109"/>
      <c r="J25" s="109"/>
      <c r="K25" s="86"/>
    </row>
    <row r="26" spans="2:14">
      <c r="B26" s="85"/>
      <c r="C26" s="55"/>
      <c r="D26" s="55"/>
      <c r="E26" s="55"/>
      <c r="F26" s="55"/>
      <c r="G26" s="55"/>
      <c r="H26" s="109"/>
      <c r="I26" s="109"/>
      <c r="J26" s="109"/>
      <c r="K26" s="86"/>
    </row>
    <row r="27" spans="2:14">
      <c r="B27" s="85"/>
      <c r="C27" s="55" t="s">
        <v>234</v>
      </c>
      <c r="D27" s="55"/>
      <c r="E27" s="55"/>
      <c r="F27" s="55"/>
      <c r="G27" s="55"/>
      <c r="H27" s="109"/>
      <c r="I27" s="109"/>
      <c r="J27" s="109"/>
      <c r="K27" s="86"/>
    </row>
    <row r="28" spans="2:14">
      <c r="B28" s="85"/>
      <c r="C28" s="55"/>
      <c r="D28" s="55" t="s">
        <v>207</v>
      </c>
      <c r="E28" s="55"/>
      <c r="F28" s="55"/>
      <c r="G28" s="55"/>
      <c r="H28" s="109">
        <v>40000</v>
      </c>
      <c r="I28" s="109"/>
      <c r="J28" s="109"/>
      <c r="K28" s="86"/>
    </row>
    <row r="29" spans="2:14">
      <c r="B29" s="85"/>
      <c r="C29" s="55"/>
      <c r="D29" s="55" t="s">
        <v>167</v>
      </c>
      <c r="E29" s="55"/>
      <c r="F29" s="55"/>
      <c r="G29" s="55"/>
      <c r="H29" s="109">
        <v>20213</v>
      </c>
      <c r="I29" s="109"/>
      <c r="J29" s="109"/>
      <c r="K29" s="86"/>
    </row>
    <row r="30" spans="2:14">
      <c r="B30" s="85"/>
      <c r="C30" s="55"/>
      <c r="D30" s="55" t="s">
        <v>235</v>
      </c>
      <c r="E30" s="55"/>
      <c r="F30" s="55"/>
      <c r="G30" s="55"/>
      <c r="H30" s="111"/>
      <c r="I30" s="109"/>
      <c r="J30" s="109"/>
      <c r="K30" s="86"/>
    </row>
    <row r="31" spans="2:14">
      <c r="B31" s="85"/>
      <c r="C31" s="55"/>
      <c r="D31" s="55"/>
      <c r="E31" s="55"/>
      <c r="F31" s="55"/>
      <c r="G31" s="55"/>
      <c r="H31" s="109"/>
      <c r="I31" s="109"/>
      <c r="J31" s="109"/>
      <c r="K31" s="86"/>
    </row>
    <row r="32" spans="2:14">
      <c r="B32" s="85"/>
      <c r="C32" s="55" t="s">
        <v>236</v>
      </c>
      <c r="D32" s="55"/>
      <c r="E32" s="55"/>
      <c r="F32" s="55"/>
      <c r="G32" s="55"/>
      <c r="H32" s="109"/>
      <c r="I32" s="109"/>
      <c r="J32" s="109"/>
      <c r="K32" s="86"/>
      <c r="N32" s="55"/>
    </row>
    <row r="33" spans="2:11">
      <c r="B33" s="85"/>
      <c r="C33" s="55"/>
      <c r="D33" s="55" t="s">
        <v>238</v>
      </c>
      <c r="E33" s="55"/>
      <c r="F33" s="55"/>
      <c r="G33" s="55"/>
      <c r="H33" s="109">
        <v>90000</v>
      </c>
      <c r="I33" s="109"/>
      <c r="J33" s="109"/>
      <c r="K33" s="86"/>
    </row>
    <row r="34" spans="2:11">
      <c r="B34" s="85"/>
      <c r="C34" s="55"/>
      <c r="D34" s="55" t="s">
        <v>168</v>
      </c>
      <c r="E34" s="55"/>
      <c r="F34" s="55"/>
      <c r="G34" s="55"/>
      <c r="H34" s="109">
        <v>100000</v>
      </c>
      <c r="I34" s="109"/>
      <c r="J34" s="109"/>
      <c r="K34" s="86"/>
    </row>
    <row r="35" spans="2:11">
      <c r="B35" s="85"/>
      <c r="C35" s="55"/>
      <c r="D35" s="55" t="s">
        <v>237</v>
      </c>
      <c r="E35" s="55"/>
      <c r="F35" s="55"/>
      <c r="G35" s="55"/>
      <c r="H35" s="111"/>
      <c r="I35" s="109"/>
      <c r="J35" s="109"/>
      <c r="K35" s="86"/>
    </row>
    <row r="36" spans="2:11">
      <c r="B36" s="85"/>
      <c r="C36" s="55"/>
      <c r="D36" s="55"/>
      <c r="E36" s="55"/>
      <c r="F36" s="55"/>
      <c r="G36" s="55"/>
      <c r="H36" s="109"/>
      <c r="I36" s="109"/>
      <c r="J36" s="109"/>
      <c r="K36" s="86"/>
    </row>
    <row r="37" spans="2:11">
      <c r="B37" s="85"/>
      <c r="C37" s="55"/>
      <c r="D37" s="55"/>
      <c r="E37" s="55"/>
      <c r="F37" s="55"/>
      <c r="G37" s="55"/>
      <c r="H37" s="109"/>
      <c r="I37" s="109"/>
      <c r="J37" s="109"/>
      <c r="K37" s="86"/>
    </row>
    <row r="38" spans="2:11">
      <c r="B38" s="85"/>
      <c r="C38" s="54" t="s">
        <v>208</v>
      </c>
      <c r="D38" s="55"/>
      <c r="E38" s="55"/>
      <c r="F38" s="55"/>
      <c r="G38" s="55"/>
      <c r="H38" s="109"/>
      <c r="I38" s="112">
        <f>+H30+H35</f>
        <v>0</v>
      </c>
      <c r="J38" s="113"/>
      <c r="K38" s="86"/>
    </row>
    <row r="39" spans="2:11">
      <c r="B39" s="85"/>
      <c r="C39" s="55"/>
      <c r="D39" s="55"/>
      <c r="E39" s="55"/>
      <c r="F39" s="55"/>
      <c r="G39" s="55"/>
      <c r="H39" s="109"/>
      <c r="I39" s="109"/>
      <c r="J39" s="109"/>
      <c r="K39" s="86"/>
    </row>
    <row r="40" spans="2:11" ht="15.75" thickBot="1">
      <c r="B40" s="85"/>
      <c r="C40" s="55"/>
      <c r="D40" s="55"/>
      <c r="E40" s="55"/>
      <c r="F40" s="55"/>
      <c r="G40" s="55"/>
      <c r="H40" s="109"/>
      <c r="I40" s="109"/>
      <c r="J40" s="109"/>
      <c r="K40" s="86"/>
    </row>
    <row r="41" spans="2:11" ht="15.75" thickBot="1">
      <c r="B41" s="85"/>
      <c r="C41" s="133" t="s">
        <v>209</v>
      </c>
      <c r="D41" s="134"/>
      <c r="E41" s="134"/>
      <c r="F41" s="134"/>
      <c r="G41" s="135"/>
      <c r="H41" s="109"/>
      <c r="I41" s="55"/>
      <c r="J41" s="114">
        <f>+I38+I24</f>
        <v>0</v>
      </c>
      <c r="K41" s="86"/>
    </row>
    <row r="42" spans="2:11">
      <c r="B42" s="85"/>
      <c r="C42" s="55"/>
      <c r="D42" s="55"/>
      <c r="E42" s="55"/>
      <c r="F42" s="55"/>
      <c r="G42" s="55"/>
      <c r="H42" s="109"/>
      <c r="I42" s="109"/>
      <c r="J42" s="109"/>
      <c r="K42" s="86"/>
    </row>
    <row r="43" spans="2:11">
      <c r="B43" s="85"/>
      <c r="C43" s="55"/>
      <c r="D43" s="55"/>
      <c r="E43" s="55"/>
      <c r="F43" s="55"/>
      <c r="G43" s="55"/>
      <c r="H43" s="109"/>
      <c r="I43" s="109"/>
      <c r="J43" s="109"/>
      <c r="K43" s="86"/>
    </row>
    <row r="44" spans="2:11">
      <c r="B44" s="85"/>
      <c r="C44" s="55"/>
      <c r="D44" s="55"/>
      <c r="E44" s="55"/>
      <c r="F44" s="55"/>
      <c r="G44" s="55"/>
      <c r="H44" s="109"/>
      <c r="I44" s="109"/>
      <c r="J44" s="109"/>
      <c r="K44" s="86"/>
    </row>
    <row r="45" spans="2:11">
      <c r="B45" s="85"/>
      <c r="C45" s="55"/>
      <c r="D45" s="55"/>
      <c r="E45" s="55"/>
      <c r="F45" s="55"/>
      <c r="G45" s="55"/>
      <c r="H45" s="109"/>
      <c r="I45" s="109"/>
      <c r="J45" s="109"/>
      <c r="K45" s="86"/>
    </row>
    <row r="46" spans="2:11">
      <c r="B46" s="85"/>
      <c r="C46" s="55"/>
      <c r="D46" s="55"/>
      <c r="E46" s="55"/>
      <c r="F46" s="55"/>
      <c r="G46" s="55"/>
      <c r="H46" s="55"/>
      <c r="I46" s="109"/>
      <c r="J46" s="109"/>
      <c r="K46" s="86"/>
    </row>
    <row r="47" spans="2:11">
      <c r="B47" s="85"/>
      <c r="D47" s="55"/>
      <c r="E47" s="55"/>
      <c r="F47" s="55"/>
      <c r="G47" s="55"/>
      <c r="H47" s="55"/>
      <c r="I47" s="109"/>
      <c r="J47" s="109"/>
      <c r="K47" s="86"/>
    </row>
    <row r="48" spans="2:11">
      <c r="B48" s="85"/>
      <c r="C48" s="364" t="s">
        <v>197</v>
      </c>
      <c r="D48" s="364"/>
      <c r="E48" s="364"/>
      <c r="F48" s="115"/>
      <c r="G48" s="115" t="s">
        <v>210</v>
      </c>
      <c r="H48" s="365" t="s">
        <v>211</v>
      </c>
      <c r="I48" s="365"/>
      <c r="J48" s="66"/>
      <c r="K48" s="86"/>
    </row>
    <row r="49" spans="2:11">
      <c r="B49" s="85"/>
      <c r="C49" s="55"/>
      <c r="D49" s="55"/>
      <c r="E49" s="55"/>
      <c r="F49" s="55"/>
      <c r="G49" s="55"/>
      <c r="H49" s="55"/>
      <c r="I49" s="55"/>
      <c r="J49" s="55"/>
      <c r="K49" s="86"/>
    </row>
    <row r="50" spans="2:11">
      <c r="B50" s="85"/>
      <c r="C50" s="55"/>
      <c r="D50" s="55"/>
      <c r="E50" s="55"/>
      <c r="F50" s="55"/>
      <c r="G50" s="55"/>
      <c r="H50" s="55"/>
      <c r="I50" s="55"/>
      <c r="J50" s="55"/>
      <c r="K50" s="86"/>
    </row>
    <row r="51" spans="2:11">
      <c r="B51" s="85"/>
      <c r="C51" s="55"/>
      <c r="D51" s="55"/>
      <c r="E51" s="55"/>
      <c r="F51" s="55"/>
      <c r="G51" s="55"/>
      <c r="H51" s="55"/>
      <c r="I51" s="55"/>
      <c r="J51" s="55"/>
      <c r="K51" s="86"/>
    </row>
    <row r="52" spans="2:11" ht="15.75" thickBot="1">
      <c r="B52" s="97"/>
      <c r="C52" s="99"/>
      <c r="D52" s="99"/>
      <c r="E52" s="99"/>
      <c r="F52" s="99"/>
      <c r="G52" s="99"/>
      <c r="H52" s="99"/>
      <c r="I52" s="99"/>
      <c r="J52" s="99"/>
      <c r="K52" s="100"/>
    </row>
  </sheetData>
  <mergeCells count="6">
    <mergeCell ref="D3:I3"/>
    <mergeCell ref="D4:I4"/>
    <mergeCell ref="D5:I5"/>
    <mergeCell ref="D8:F8"/>
    <mergeCell ref="C48:E48"/>
    <mergeCell ref="H48:I4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7" tint="0.59999389629810485"/>
  </sheetPr>
  <dimension ref="B1:L32"/>
  <sheetViews>
    <sheetView showGridLines="0" showRowColHeaders="0" zoomScale="80" zoomScaleNormal="80" workbookViewId="0">
      <selection activeCell="G20" sqref="G20"/>
    </sheetView>
  </sheetViews>
  <sheetFormatPr baseColWidth="10" defaultColWidth="11.5703125" defaultRowHeight="15"/>
  <cols>
    <col min="1" max="1" width="3.42578125" customWidth="1"/>
    <col min="3" max="3" width="3.7109375" customWidth="1"/>
    <col min="4" max="4" width="13.140625" customWidth="1"/>
    <col min="7" max="7" width="8.85546875" customWidth="1"/>
    <col min="8" max="8" width="13.140625" bestFit="1" customWidth="1"/>
    <col min="9" max="9" width="7.140625" bestFit="1" customWidth="1"/>
  </cols>
  <sheetData>
    <row r="1" spans="2:12" ht="15.75" thickBot="1"/>
    <row r="2" spans="2:12">
      <c r="B2" s="77"/>
      <c r="C2" s="79"/>
      <c r="D2" s="79"/>
      <c r="E2" s="79"/>
      <c r="F2" s="79"/>
      <c r="G2" s="79"/>
      <c r="H2" s="79"/>
      <c r="I2" s="79"/>
      <c r="J2" s="80"/>
    </row>
    <row r="3" spans="2:12">
      <c r="B3" s="81"/>
      <c r="C3" s="116"/>
      <c r="D3" s="362" t="str">
        <f>+[1]Datos!C5</f>
        <v>"PRESUPUESTOS S.A DE C.V"</v>
      </c>
      <c r="E3" s="362"/>
      <c r="F3" s="362"/>
      <c r="G3" s="362"/>
      <c r="H3" s="362"/>
      <c r="I3" s="362"/>
      <c r="J3" s="103"/>
    </row>
    <row r="4" spans="2:12">
      <c r="B4" s="81"/>
      <c r="C4" s="116"/>
      <c r="D4" s="362" t="s">
        <v>212</v>
      </c>
      <c r="E4" s="362"/>
      <c r="F4" s="362"/>
      <c r="G4" s="362"/>
      <c r="H4" s="362"/>
      <c r="I4" s="362"/>
      <c r="J4" s="83"/>
    </row>
    <row r="5" spans="2:12">
      <c r="B5" s="81"/>
      <c r="C5" s="116"/>
      <c r="D5" s="362" t="s">
        <v>327</v>
      </c>
      <c r="E5" s="362"/>
      <c r="F5" s="362"/>
      <c r="G5" s="362"/>
      <c r="H5" s="362"/>
      <c r="I5" s="362"/>
      <c r="J5" s="103"/>
    </row>
    <row r="6" spans="2:12" ht="15.75" thickBot="1">
      <c r="B6" s="104"/>
      <c r="C6" s="106"/>
      <c r="D6" s="106"/>
      <c r="E6" s="106"/>
      <c r="F6" s="106"/>
      <c r="G6" s="106"/>
      <c r="H6" s="106"/>
      <c r="I6" s="106"/>
      <c r="J6" s="107"/>
    </row>
    <row r="7" spans="2:12">
      <c r="B7" s="85"/>
      <c r="C7" s="55"/>
      <c r="D7" s="55"/>
      <c r="E7" s="55"/>
      <c r="F7" s="55"/>
      <c r="G7" s="55"/>
      <c r="H7" s="55"/>
      <c r="I7" s="55"/>
      <c r="J7" s="86"/>
    </row>
    <row r="8" spans="2:12">
      <c r="B8" s="85"/>
      <c r="C8" s="55"/>
      <c r="D8" s="55"/>
      <c r="E8" s="55"/>
      <c r="F8" s="55"/>
      <c r="G8" s="55"/>
      <c r="H8" s="55"/>
      <c r="I8" s="55"/>
      <c r="J8" s="86"/>
    </row>
    <row r="9" spans="2:12" ht="15.75">
      <c r="B9" s="85"/>
      <c r="C9" s="55"/>
      <c r="D9" s="363" t="s">
        <v>15</v>
      </c>
      <c r="E9" s="363"/>
      <c r="F9" s="363"/>
      <c r="G9" s="108"/>
      <c r="H9" s="108" t="s">
        <v>41</v>
      </c>
      <c r="I9" s="108" t="s">
        <v>169</v>
      </c>
      <c r="J9" s="86"/>
    </row>
    <row r="10" spans="2:12">
      <c r="B10" s="85"/>
      <c r="C10" s="55"/>
      <c r="D10" s="55"/>
      <c r="E10" s="55"/>
      <c r="F10" s="55"/>
      <c r="G10" s="55"/>
      <c r="H10" s="55"/>
      <c r="I10" s="55"/>
      <c r="J10" s="86"/>
    </row>
    <row r="11" spans="2:12">
      <c r="B11" s="85"/>
      <c r="C11" s="55"/>
      <c r="D11" s="55" t="s">
        <v>328</v>
      </c>
      <c r="E11" s="55"/>
      <c r="F11" s="55"/>
      <c r="G11" s="55"/>
      <c r="H11" s="109"/>
      <c r="I11" s="117">
        <v>1</v>
      </c>
      <c r="J11" s="86"/>
    </row>
    <row r="12" spans="2:12">
      <c r="B12" s="85"/>
      <c r="C12" s="118" t="s">
        <v>182</v>
      </c>
      <c r="D12" s="55" t="s">
        <v>170</v>
      </c>
      <c r="E12" s="55"/>
      <c r="F12" s="55"/>
      <c r="G12" s="55"/>
      <c r="H12" s="109"/>
      <c r="I12" s="119" t="e">
        <f>(H12*$I$11)/$H$11</f>
        <v>#DIV/0!</v>
      </c>
      <c r="J12" s="86"/>
    </row>
    <row r="13" spans="2:12">
      <c r="B13" s="85"/>
      <c r="C13" s="118" t="s">
        <v>180</v>
      </c>
      <c r="D13" s="54" t="s">
        <v>171</v>
      </c>
      <c r="E13" s="55"/>
      <c r="F13" s="55"/>
      <c r="G13" s="55"/>
      <c r="H13" s="111">
        <f>+H11-H12</f>
        <v>0</v>
      </c>
      <c r="I13" s="119" t="e">
        <f>(H13*$I$11)/$H$11</f>
        <v>#DIV/0!</v>
      </c>
      <c r="J13" s="86"/>
      <c r="L13" s="55"/>
    </row>
    <row r="14" spans="2:12">
      <c r="B14" s="85"/>
      <c r="C14" s="118" t="s">
        <v>182</v>
      </c>
      <c r="D14" s="55" t="s">
        <v>329</v>
      </c>
      <c r="E14" s="55"/>
      <c r="F14" s="55"/>
      <c r="G14" s="55"/>
      <c r="H14" s="109"/>
      <c r="I14" s="119" t="e">
        <f>(H14*$I$11)/$H$11</f>
        <v>#DIV/0!</v>
      </c>
      <c r="J14" s="86"/>
    </row>
    <row r="15" spans="2:12">
      <c r="B15" s="85"/>
      <c r="C15" s="118" t="s">
        <v>180</v>
      </c>
      <c r="D15" s="55" t="s">
        <v>172</v>
      </c>
      <c r="E15" s="55"/>
      <c r="F15" s="55"/>
      <c r="G15" s="55"/>
      <c r="H15" s="111">
        <f>+H13-H14</f>
        <v>0</v>
      </c>
      <c r="I15" s="119" t="e">
        <f>(H15*$I$11)/$H$11</f>
        <v>#DIV/0!</v>
      </c>
      <c r="J15" s="86"/>
    </row>
    <row r="16" spans="2:12">
      <c r="B16" s="85"/>
      <c r="C16" s="118" t="s">
        <v>182</v>
      </c>
      <c r="D16" s="55" t="s">
        <v>213</v>
      </c>
      <c r="E16" s="55"/>
      <c r="F16" s="55"/>
      <c r="G16" s="55"/>
      <c r="H16" s="109">
        <v>304008</v>
      </c>
      <c r="I16" s="119" t="e">
        <f t="shared" ref="I16:I17" si="0">(H16*$I$11)/$H$11</f>
        <v>#DIV/0!</v>
      </c>
      <c r="J16" s="86"/>
    </row>
    <row r="17" spans="2:10" ht="15.75" thickBot="1">
      <c r="B17" s="85"/>
      <c r="C17" s="121" t="s">
        <v>180</v>
      </c>
      <c r="D17" s="54" t="s">
        <v>330</v>
      </c>
      <c r="E17" s="55"/>
      <c r="F17" s="55"/>
      <c r="G17" s="55"/>
      <c r="H17" s="114">
        <f>+H15-H16</f>
        <v>-304008</v>
      </c>
      <c r="I17" s="119" t="e">
        <f t="shared" si="0"/>
        <v>#DIV/0!</v>
      </c>
      <c r="J17" s="86"/>
    </row>
    <row r="18" spans="2:10" ht="15.75" thickTop="1">
      <c r="B18" s="85"/>
      <c r="C18" s="55"/>
      <c r="D18" s="55"/>
      <c r="E18" s="55"/>
      <c r="F18" s="55"/>
      <c r="G18" s="55"/>
      <c r="H18" s="55"/>
      <c r="I18" s="55"/>
      <c r="J18" s="86"/>
    </row>
    <row r="19" spans="2:10">
      <c r="B19" s="85"/>
      <c r="C19" s="55"/>
      <c r="D19" s="55"/>
      <c r="E19" s="55"/>
      <c r="F19" s="55"/>
      <c r="G19" s="55"/>
      <c r="H19" s="55"/>
      <c r="I19" s="55"/>
      <c r="J19" s="86"/>
    </row>
    <row r="20" spans="2:10">
      <c r="B20" s="85"/>
      <c r="C20" s="55"/>
      <c r="D20" s="55"/>
      <c r="E20" s="55"/>
      <c r="F20" s="55"/>
      <c r="G20" s="55"/>
      <c r="H20" s="55"/>
      <c r="I20" s="55"/>
      <c r="J20" s="86"/>
    </row>
    <row r="21" spans="2:10">
      <c r="B21" s="85"/>
      <c r="C21" s="55"/>
      <c r="D21" s="55"/>
      <c r="E21" s="55"/>
      <c r="F21" s="55"/>
      <c r="G21" s="55"/>
      <c r="H21" s="55"/>
      <c r="I21" s="55"/>
      <c r="J21" s="86"/>
    </row>
    <row r="22" spans="2:10">
      <c r="B22" s="85"/>
      <c r="C22" s="55"/>
      <c r="D22" s="55"/>
      <c r="E22" s="55"/>
      <c r="F22" s="55"/>
      <c r="G22" s="55"/>
      <c r="H22" s="55"/>
      <c r="I22" s="55"/>
      <c r="J22" s="86"/>
    </row>
    <row r="23" spans="2:10">
      <c r="B23" s="85"/>
      <c r="C23" s="55"/>
      <c r="D23" s="55"/>
      <c r="E23" s="55"/>
      <c r="F23" s="55"/>
      <c r="G23" s="55"/>
      <c r="H23" s="55"/>
      <c r="I23" s="55"/>
      <c r="J23" s="86"/>
    </row>
    <row r="24" spans="2:10">
      <c r="B24" s="85"/>
      <c r="C24" s="55"/>
      <c r="D24" s="55"/>
      <c r="E24" s="55"/>
      <c r="F24" s="55"/>
      <c r="G24" s="55"/>
      <c r="H24" s="55"/>
      <c r="I24" s="55"/>
      <c r="J24" s="86"/>
    </row>
    <row r="25" spans="2:10">
      <c r="B25" s="85"/>
      <c r="C25" s="55"/>
      <c r="D25" s="55"/>
      <c r="E25" s="55"/>
      <c r="F25" s="55"/>
      <c r="G25" s="55"/>
      <c r="H25" s="55"/>
      <c r="I25" s="55"/>
      <c r="J25" s="86"/>
    </row>
    <row r="26" spans="2:10">
      <c r="B26" s="85"/>
      <c r="C26" s="55"/>
      <c r="E26" s="55"/>
      <c r="F26" s="55"/>
      <c r="G26" s="55"/>
      <c r="H26" s="55"/>
      <c r="I26" s="55"/>
      <c r="J26" s="86"/>
    </row>
    <row r="27" spans="2:10">
      <c r="B27" s="85"/>
      <c r="C27" s="55"/>
      <c r="D27" s="115" t="s">
        <v>197</v>
      </c>
      <c r="E27" s="115"/>
      <c r="F27" s="366" t="s">
        <v>214</v>
      </c>
      <c r="G27" s="366"/>
      <c r="H27" s="364" t="s">
        <v>215</v>
      </c>
      <c r="I27" s="364"/>
      <c r="J27" s="86"/>
    </row>
    <row r="28" spans="2:10">
      <c r="B28" s="85"/>
      <c r="C28" s="55"/>
      <c r="D28" s="55"/>
      <c r="E28" s="55"/>
      <c r="F28" s="55"/>
      <c r="G28" s="55"/>
      <c r="H28" s="55"/>
      <c r="I28" s="55"/>
      <c r="J28" s="86"/>
    </row>
    <row r="29" spans="2:10">
      <c r="B29" s="85"/>
      <c r="C29" s="55"/>
      <c r="D29" s="55"/>
      <c r="E29" s="55"/>
      <c r="F29" s="55"/>
      <c r="G29" s="55"/>
      <c r="H29" s="55"/>
      <c r="I29" s="55"/>
      <c r="J29" s="86"/>
    </row>
    <row r="30" spans="2:10">
      <c r="B30" s="85"/>
      <c r="C30" s="55"/>
      <c r="D30" s="55"/>
      <c r="E30" s="55"/>
      <c r="F30" s="55"/>
      <c r="G30" s="55"/>
      <c r="H30" s="55"/>
      <c r="I30" s="55"/>
      <c r="J30" s="86"/>
    </row>
    <row r="31" spans="2:10">
      <c r="B31" s="85"/>
      <c r="C31" s="55"/>
      <c r="D31" s="55"/>
      <c r="E31" s="55"/>
      <c r="F31" s="55"/>
      <c r="G31" s="55"/>
      <c r="H31" s="55"/>
      <c r="I31" s="55"/>
      <c r="J31" s="86"/>
    </row>
    <row r="32" spans="2:10" ht="15.75" thickBot="1">
      <c r="B32" s="97"/>
      <c r="C32" s="99"/>
      <c r="D32" s="99"/>
      <c r="E32" s="99"/>
      <c r="F32" s="99"/>
      <c r="G32" s="99"/>
      <c r="H32" s="99"/>
      <c r="I32" s="99"/>
      <c r="J32" s="100"/>
    </row>
  </sheetData>
  <mergeCells count="6">
    <mergeCell ref="D3:I3"/>
    <mergeCell ref="D4:I4"/>
    <mergeCell ref="D5:I5"/>
    <mergeCell ref="D9:F9"/>
    <mergeCell ref="F27:G27"/>
    <mergeCell ref="H27:I27"/>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7" tint="0.59999389629810485"/>
  </sheetPr>
  <dimension ref="B1:P37"/>
  <sheetViews>
    <sheetView showGridLines="0" showRowColHeaders="0" topLeftCell="A7" zoomScaleNormal="100" workbookViewId="0">
      <selection activeCell="L21" sqref="L21"/>
    </sheetView>
  </sheetViews>
  <sheetFormatPr baseColWidth="10" defaultColWidth="11.5703125" defaultRowHeight="15"/>
  <cols>
    <col min="1" max="1" width="3.7109375" customWidth="1"/>
    <col min="3" max="4" width="1.5703125" customWidth="1"/>
    <col min="5" max="5" width="28.140625" customWidth="1"/>
    <col min="6" max="7" width="13.140625" bestFit="1" customWidth="1"/>
    <col min="9" max="9" width="13.140625" bestFit="1" customWidth="1"/>
    <col min="10" max="10" width="1.7109375" customWidth="1"/>
    <col min="12" max="12" width="14.85546875" customWidth="1"/>
    <col min="13" max="13" width="16.5703125" customWidth="1"/>
  </cols>
  <sheetData>
    <row r="1" spans="2:16" ht="15.75" thickBot="1"/>
    <row r="2" spans="2:16">
      <c r="B2" s="77"/>
      <c r="C2" s="78"/>
      <c r="D2" s="79"/>
      <c r="E2" s="79"/>
      <c r="F2" s="79"/>
      <c r="G2" s="79"/>
      <c r="H2" s="79"/>
      <c r="I2" s="79"/>
      <c r="J2" s="78"/>
      <c r="K2" s="78"/>
      <c r="L2" s="78"/>
      <c r="M2" s="78"/>
      <c r="N2" s="78"/>
      <c r="O2" s="78"/>
      <c r="P2" s="122"/>
    </row>
    <row r="3" spans="2:16">
      <c r="B3" s="81"/>
      <c r="C3" s="101"/>
      <c r="D3" s="362" t="str">
        <f>+[1]Datos!C5</f>
        <v>"PRESUPUESTOS S.A DE C.V"</v>
      </c>
      <c r="E3" s="362"/>
      <c r="F3" s="362"/>
      <c r="G3" s="362"/>
      <c r="H3" s="362"/>
      <c r="I3" s="362"/>
      <c r="J3" s="362"/>
      <c r="K3" s="362"/>
      <c r="L3" s="362"/>
      <c r="M3" s="362"/>
      <c r="N3" s="362"/>
      <c r="O3" s="362"/>
      <c r="P3" s="123"/>
    </row>
    <row r="4" spans="2:16">
      <c r="B4" s="81"/>
      <c r="C4" s="101"/>
      <c r="D4" s="362" t="s">
        <v>216</v>
      </c>
      <c r="E4" s="362"/>
      <c r="F4" s="362"/>
      <c r="G4" s="362"/>
      <c r="H4" s="362"/>
      <c r="I4" s="362"/>
      <c r="J4" s="362"/>
      <c r="K4" s="362"/>
      <c r="L4" s="362"/>
      <c r="M4" s="362"/>
      <c r="N4" s="362"/>
      <c r="O4" s="362"/>
      <c r="P4" s="123"/>
    </row>
    <row r="5" spans="2:16">
      <c r="B5" s="81"/>
      <c r="C5" s="101"/>
      <c r="D5" s="362" t="s">
        <v>327</v>
      </c>
      <c r="E5" s="362"/>
      <c r="F5" s="362"/>
      <c r="G5" s="362"/>
      <c r="H5" s="362"/>
      <c r="I5" s="362"/>
      <c r="J5" s="362"/>
      <c r="K5" s="362"/>
      <c r="L5" s="362"/>
      <c r="M5" s="362"/>
      <c r="N5" s="362"/>
      <c r="O5" s="362"/>
      <c r="P5" s="123"/>
    </row>
    <row r="6" spans="2:16" ht="15.75" thickBot="1">
      <c r="B6" s="104"/>
      <c r="C6" s="105"/>
      <c r="D6" s="106"/>
      <c r="E6" s="106"/>
      <c r="F6" s="106"/>
      <c r="G6" s="106"/>
      <c r="H6" s="106"/>
      <c r="I6" s="106"/>
      <c r="J6" s="105"/>
      <c r="K6" s="105"/>
      <c r="L6" s="105"/>
      <c r="M6" s="105"/>
      <c r="N6" s="105"/>
      <c r="O6" s="105"/>
      <c r="P6" s="124"/>
    </row>
    <row r="7" spans="2:16">
      <c r="B7" s="85"/>
      <c r="C7" s="55"/>
      <c r="D7" s="55"/>
      <c r="E7" s="55"/>
      <c r="F7" s="55"/>
      <c r="G7" s="55"/>
      <c r="H7" s="55"/>
      <c r="I7" s="55"/>
      <c r="J7" s="55"/>
      <c r="K7" s="55"/>
      <c r="L7" s="55"/>
      <c r="M7" s="55"/>
      <c r="N7" s="55"/>
      <c r="O7" s="55"/>
      <c r="P7" s="86"/>
    </row>
    <row r="8" spans="2:16">
      <c r="B8" s="85"/>
      <c r="C8" s="55"/>
      <c r="D8" s="55"/>
      <c r="E8" s="55"/>
      <c r="F8" s="55"/>
      <c r="G8" s="55"/>
      <c r="H8" s="55"/>
      <c r="I8" s="55"/>
      <c r="J8" s="55"/>
      <c r="K8" s="55"/>
      <c r="L8" s="55"/>
      <c r="M8" s="55"/>
      <c r="N8" s="55"/>
      <c r="O8" s="55"/>
      <c r="P8" s="86"/>
    </row>
    <row r="9" spans="2:16" ht="15.75">
      <c r="B9" s="85"/>
      <c r="C9" s="367" t="s">
        <v>217</v>
      </c>
      <c r="D9" s="367"/>
      <c r="E9" s="367"/>
      <c r="F9" s="367"/>
      <c r="G9" s="367"/>
      <c r="H9" s="108" t="s">
        <v>169</v>
      </c>
      <c r="I9" s="55"/>
      <c r="J9" s="367" t="s">
        <v>218</v>
      </c>
      <c r="K9" s="367"/>
      <c r="L9" s="367"/>
      <c r="M9" s="367"/>
      <c r="N9" s="367"/>
      <c r="O9" s="108" t="s">
        <v>169</v>
      </c>
      <c r="P9" s="86"/>
    </row>
    <row r="10" spans="2:16">
      <c r="B10" s="85"/>
      <c r="C10" s="55"/>
      <c r="D10" s="55"/>
      <c r="E10" s="55"/>
      <c r="F10" s="55"/>
      <c r="G10" s="55"/>
      <c r="H10" s="55"/>
      <c r="I10" s="55"/>
      <c r="J10" s="55"/>
      <c r="K10" s="54" t="s">
        <v>336</v>
      </c>
      <c r="L10" s="55"/>
      <c r="M10" s="55"/>
      <c r="N10" s="109"/>
      <c r="O10" s="125"/>
      <c r="P10" s="86"/>
    </row>
    <row r="11" spans="2:16">
      <c r="B11" s="85"/>
      <c r="C11" s="54" t="s">
        <v>331</v>
      </c>
      <c r="D11" s="55"/>
      <c r="E11" s="55"/>
      <c r="F11" s="55"/>
      <c r="G11" s="55"/>
      <c r="H11" s="55"/>
      <c r="I11" s="55"/>
      <c r="J11" s="55" t="s">
        <v>219</v>
      </c>
      <c r="K11" s="55"/>
      <c r="L11" s="55"/>
      <c r="M11" s="55"/>
      <c r="N11" s="109">
        <v>40933</v>
      </c>
      <c r="O11" s="120">
        <f>(N11*$O$26)/$N$26</f>
        <v>5.7238063808841957E-2</v>
      </c>
      <c r="P11" s="86"/>
    </row>
    <row r="12" spans="2:16">
      <c r="B12" s="85"/>
      <c r="C12" s="55"/>
      <c r="D12" s="55"/>
      <c r="E12" s="55" t="s">
        <v>220</v>
      </c>
      <c r="F12" s="109"/>
      <c r="G12" s="109">
        <v>52117</v>
      </c>
      <c r="H12" s="120">
        <f>(G12*$H$26)/$G$26</f>
        <v>7.473610698834296E-2</v>
      </c>
      <c r="I12" s="126"/>
      <c r="J12" s="55" t="s">
        <v>221</v>
      </c>
      <c r="K12" s="55"/>
      <c r="L12" s="55"/>
      <c r="M12" s="55"/>
      <c r="N12" s="109">
        <v>304008</v>
      </c>
      <c r="O12" s="120">
        <f>(N12*$O$26)/$N$26</f>
        <v>0.42510515482369787</v>
      </c>
      <c r="P12" s="86"/>
    </row>
    <row r="13" spans="2:16">
      <c r="B13" s="85"/>
      <c r="C13" s="55"/>
      <c r="D13" s="55"/>
      <c r="E13" s="55" t="s">
        <v>222</v>
      </c>
      <c r="F13" s="109"/>
      <c r="G13" s="109">
        <v>110350</v>
      </c>
      <c r="H13" s="120">
        <f>(G13*$H$26)/$G$26</f>
        <v>0.15824259658391016</v>
      </c>
      <c r="I13" s="126"/>
      <c r="J13" s="55"/>
      <c r="K13" s="55"/>
      <c r="L13" s="55"/>
      <c r="M13" s="55"/>
      <c r="N13" s="109"/>
      <c r="O13" s="120"/>
      <c r="P13" s="86"/>
    </row>
    <row r="14" spans="2:16">
      <c r="B14" s="85"/>
      <c r="C14" s="55"/>
      <c r="D14" s="55"/>
      <c r="E14" s="55" t="s">
        <v>174</v>
      </c>
      <c r="F14" s="109"/>
      <c r="G14" s="109">
        <f>+SUM(F15:F17)</f>
        <v>0</v>
      </c>
      <c r="H14" s="120">
        <f>(G14*$H$26)/$G$26</f>
        <v>0</v>
      </c>
      <c r="I14" s="126"/>
      <c r="J14" s="55"/>
      <c r="K14" s="55"/>
      <c r="L14" s="55"/>
      <c r="M14" s="55"/>
      <c r="N14" s="109"/>
      <c r="O14" s="120"/>
      <c r="P14" s="86"/>
    </row>
    <row r="15" spans="2:16">
      <c r="B15" s="85"/>
      <c r="C15" s="55"/>
      <c r="D15" s="55" t="s">
        <v>223</v>
      </c>
      <c r="E15" s="55"/>
      <c r="F15" s="109"/>
      <c r="G15" s="109"/>
      <c r="H15" s="120"/>
      <c r="I15" s="126"/>
      <c r="J15" s="54" t="s">
        <v>337</v>
      </c>
      <c r="K15" s="55"/>
      <c r="L15" s="55"/>
      <c r="M15" s="55"/>
      <c r="N15" s="111">
        <f>+SUM(N11:N12)</f>
        <v>344941</v>
      </c>
      <c r="O15" s="120">
        <f>(N15*$O$26)/$N$26</f>
        <v>0.48234321863253982</v>
      </c>
      <c r="P15" s="86"/>
    </row>
    <row r="16" spans="2:16">
      <c r="B16" s="85"/>
      <c r="C16" s="55"/>
      <c r="D16" s="55" t="s">
        <v>224</v>
      </c>
      <c r="E16" s="55"/>
      <c r="F16" s="109"/>
      <c r="G16" s="109"/>
      <c r="H16" s="120"/>
      <c r="I16" s="126"/>
      <c r="J16" s="55"/>
      <c r="K16" s="55"/>
      <c r="L16" s="55"/>
      <c r="M16" s="55"/>
      <c r="N16" s="109"/>
      <c r="O16" s="120"/>
      <c r="P16" s="86"/>
    </row>
    <row r="17" spans="2:16">
      <c r="B17" s="85"/>
      <c r="C17" s="55"/>
      <c r="D17" s="55" t="s">
        <v>225</v>
      </c>
      <c r="E17" s="55"/>
      <c r="F17" s="109"/>
      <c r="G17" s="109"/>
      <c r="H17" s="120"/>
      <c r="I17" s="126"/>
      <c r="J17" s="55"/>
      <c r="K17" s="55"/>
      <c r="L17" s="55"/>
      <c r="M17" s="55"/>
      <c r="N17" s="109"/>
      <c r="O17" s="127"/>
      <c r="P17" s="86"/>
    </row>
    <row r="18" spans="2:16" ht="15.75">
      <c r="B18" s="85"/>
      <c r="C18" s="54" t="s">
        <v>333</v>
      </c>
      <c r="D18" s="55"/>
      <c r="E18" s="55"/>
      <c r="F18" s="109"/>
      <c r="G18" s="111">
        <f>+SUM(G12:G14)</f>
        <v>162467</v>
      </c>
      <c r="H18" s="120">
        <f>(G18*$H$26)/$G$26</f>
        <v>0.23297870357225312</v>
      </c>
      <c r="I18" s="126"/>
      <c r="J18" s="367" t="s">
        <v>226</v>
      </c>
      <c r="K18" s="367"/>
      <c r="L18" s="367"/>
      <c r="M18" s="367"/>
      <c r="N18" s="367"/>
      <c r="O18" s="128" t="s">
        <v>169</v>
      </c>
      <c r="P18" s="86"/>
    </row>
    <row r="19" spans="2:16">
      <c r="B19" s="85"/>
      <c r="C19" s="55"/>
      <c r="D19" s="55"/>
      <c r="E19" s="55"/>
      <c r="F19" s="109"/>
      <c r="G19" s="109"/>
      <c r="H19" s="120"/>
      <c r="I19" s="126"/>
      <c r="J19" s="55"/>
      <c r="K19" s="55"/>
      <c r="L19" s="55"/>
      <c r="M19" s="55"/>
      <c r="N19" s="109"/>
      <c r="O19" s="127"/>
      <c r="P19" s="86"/>
    </row>
    <row r="20" spans="2:16">
      <c r="B20" s="85"/>
      <c r="C20" s="54" t="s">
        <v>332</v>
      </c>
      <c r="D20" s="55"/>
      <c r="E20" s="55"/>
      <c r="F20" s="109"/>
      <c r="G20" s="109"/>
      <c r="H20" s="120"/>
      <c r="I20" s="126"/>
      <c r="J20" s="55" t="s">
        <v>227</v>
      </c>
      <c r="K20" s="55"/>
      <c r="L20" s="55"/>
      <c r="M20" s="55"/>
      <c r="N20" s="109">
        <v>200500</v>
      </c>
      <c r="O20" s="120">
        <f>(N20*$O$26)/$N$26</f>
        <v>0.28036625201360299</v>
      </c>
      <c r="P20" s="86"/>
    </row>
    <row r="21" spans="2:16">
      <c r="B21" s="85"/>
      <c r="C21" s="55"/>
      <c r="D21" s="55"/>
      <c r="E21" s="55" t="s">
        <v>175</v>
      </c>
      <c r="F21" s="109"/>
      <c r="G21" s="109">
        <v>80000</v>
      </c>
      <c r="H21" s="120">
        <f>(G21*$H$26)/$G$26</f>
        <v>0.11472050499966301</v>
      </c>
      <c r="I21" s="126"/>
      <c r="J21" s="55" t="s">
        <v>173</v>
      </c>
      <c r="K21" s="55"/>
      <c r="L21" s="55"/>
      <c r="M21" s="55"/>
      <c r="N21" s="109"/>
      <c r="O21" s="120">
        <f>(N21*$O$26)/$N$26</f>
        <v>0</v>
      </c>
      <c r="P21" s="86"/>
    </row>
    <row r="22" spans="2:16">
      <c r="B22" s="85"/>
      <c r="C22" s="55"/>
      <c r="D22" s="55"/>
      <c r="E22" s="55" t="s">
        <v>228</v>
      </c>
      <c r="F22" s="109"/>
      <c r="G22" s="109">
        <v>454880</v>
      </c>
      <c r="H22" s="120">
        <f>(G22*$H$26)/$G$26</f>
        <v>0.65230079142808384</v>
      </c>
      <c r="I22" s="126"/>
      <c r="J22" s="55" t="s">
        <v>229</v>
      </c>
      <c r="K22" s="55"/>
      <c r="L22" s="55"/>
      <c r="M22" s="55"/>
      <c r="N22" s="109">
        <v>169695</v>
      </c>
      <c r="O22" s="120">
        <f>(N22*$O$26)/$N$26</f>
        <v>0.23729052935385717</v>
      </c>
      <c r="P22" s="86"/>
    </row>
    <row r="23" spans="2:16">
      <c r="B23" s="85"/>
      <c r="C23" s="54" t="s">
        <v>334</v>
      </c>
      <c r="D23" s="55"/>
      <c r="E23" s="55"/>
      <c r="F23" s="109"/>
      <c r="G23" s="111">
        <f>SUM(G21:G22)</f>
        <v>534880</v>
      </c>
      <c r="H23" s="120">
        <f>(G23*$H$26)/$G$26</f>
        <v>0.76702129642774686</v>
      </c>
      <c r="I23" s="126"/>
      <c r="J23" s="55"/>
      <c r="K23" s="55"/>
      <c r="L23" s="55"/>
      <c r="M23" s="55"/>
      <c r="N23" s="55"/>
      <c r="O23" s="120"/>
      <c r="P23" s="86"/>
    </row>
    <row r="24" spans="2:16">
      <c r="B24" s="85"/>
      <c r="C24" s="55"/>
      <c r="D24" s="55"/>
      <c r="E24" s="55"/>
      <c r="F24" s="109"/>
      <c r="G24" s="109"/>
      <c r="H24" s="129"/>
      <c r="I24" s="55"/>
      <c r="J24" s="54" t="s">
        <v>338</v>
      </c>
      <c r="K24" s="55"/>
      <c r="L24" s="55"/>
      <c r="M24" s="55"/>
      <c r="N24" s="111">
        <f>+SUM(N20:N22)</f>
        <v>370195</v>
      </c>
      <c r="O24" s="120">
        <f>(N24*$O$26)/$N$26</f>
        <v>0.51765678136746018</v>
      </c>
      <c r="P24" s="86"/>
    </row>
    <row r="25" spans="2:16">
      <c r="B25" s="85"/>
      <c r="C25" s="55"/>
      <c r="D25" s="55"/>
      <c r="E25" s="55"/>
      <c r="F25" s="109"/>
      <c r="G25" s="109"/>
      <c r="H25" s="109"/>
      <c r="I25" s="55"/>
      <c r="J25" s="55"/>
      <c r="K25" s="55"/>
      <c r="L25" s="55"/>
      <c r="M25" s="55"/>
      <c r="N25" s="109"/>
      <c r="O25" s="109"/>
      <c r="P25" s="86"/>
    </row>
    <row r="26" spans="2:16" ht="15.75" thickBot="1">
      <c r="B26" s="85"/>
      <c r="C26" s="55"/>
      <c r="D26" s="55"/>
      <c r="E26" s="54" t="s">
        <v>335</v>
      </c>
      <c r="F26" s="109"/>
      <c r="G26" s="130">
        <f>+G23+G18</f>
        <v>697347</v>
      </c>
      <c r="H26" s="131">
        <v>1</v>
      </c>
      <c r="I26" s="55"/>
      <c r="J26" s="54" t="s">
        <v>339</v>
      </c>
      <c r="K26" s="55"/>
      <c r="L26" s="55"/>
      <c r="M26" s="55"/>
      <c r="N26" s="130">
        <f>+N24+N15</f>
        <v>715136</v>
      </c>
      <c r="O26" s="131">
        <v>1</v>
      </c>
      <c r="P26" s="86"/>
    </row>
    <row r="27" spans="2:16" ht="15.75" thickTop="1">
      <c r="B27" s="85"/>
      <c r="C27" s="55"/>
      <c r="D27" s="55"/>
      <c r="E27" s="55"/>
      <c r="F27" s="55"/>
      <c r="G27" s="96"/>
      <c r="H27" s="96"/>
      <c r="I27" s="55"/>
      <c r="J27" s="55"/>
      <c r="K27" s="55"/>
      <c r="L27" s="55"/>
      <c r="M27" s="55"/>
      <c r="N27" s="96"/>
      <c r="O27" s="96"/>
      <c r="P27" s="86"/>
    </row>
    <row r="28" spans="2:16">
      <c r="B28" s="85"/>
      <c r="C28" s="55"/>
      <c r="D28" s="55"/>
      <c r="E28" s="55"/>
      <c r="F28" s="55"/>
      <c r="G28" s="55"/>
      <c r="H28" s="55"/>
      <c r="I28" s="55"/>
      <c r="J28" s="55"/>
      <c r="K28" s="55"/>
      <c r="L28" s="55"/>
      <c r="M28" s="55"/>
      <c r="N28" s="55"/>
      <c r="O28" s="55"/>
      <c r="P28" s="86"/>
    </row>
    <row r="29" spans="2:16">
      <c r="B29" s="85"/>
      <c r="C29" s="55"/>
      <c r="D29" s="55"/>
      <c r="E29" s="55"/>
      <c r="F29" s="55"/>
      <c r="G29" s="55"/>
      <c r="H29" s="55"/>
      <c r="I29" s="132"/>
      <c r="J29" s="55"/>
      <c r="K29" s="55"/>
      <c r="L29" s="55"/>
      <c r="M29" s="55"/>
      <c r="N29" s="55"/>
      <c r="O29" s="55"/>
      <c r="P29" s="86"/>
    </row>
    <row r="30" spans="2:16">
      <c r="B30" s="85"/>
      <c r="C30" s="55"/>
      <c r="D30" s="55"/>
      <c r="E30" s="55"/>
      <c r="F30" s="55"/>
      <c r="G30" s="55"/>
      <c r="H30" s="55"/>
      <c r="I30" s="55"/>
      <c r="J30" s="55"/>
      <c r="K30" s="55"/>
      <c r="L30" s="55"/>
      <c r="M30" s="55"/>
      <c r="N30" s="55"/>
      <c r="O30" s="55"/>
      <c r="P30" s="86"/>
    </row>
    <row r="31" spans="2:16">
      <c r="B31" s="85"/>
      <c r="C31" s="55"/>
      <c r="D31" s="55"/>
      <c r="E31" s="55"/>
      <c r="F31" s="55"/>
      <c r="G31" s="55"/>
      <c r="H31" s="55"/>
      <c r="I31" s="55"/>
      <c r="J31" s="55"/>
      <c r="K31" s="55"/>
      <c r="L31" s="55"/>
      <c r="M31" s="55"/>
      <c r="N31" s="55"/>
      <c r="O31" s="55"/>
      <c r="P31" s="86"/>
    </row>
    <row r="32" spans="2:16">
      <c r="B32" s="85"/>
      <c r="C32" s="55"/>
      <c r="D32" s="55"/>
      <c r="E32" s="55"/>
      <c r="F32" s="55"/>
      <c r="G32" s="55"/>
      <c r="H32" s="55"/>
      <c r="J32" s="55"/>
      <c r="K32" s="55"/>
      <c r="L32" s="55"/>
      <c r="M32" s="55"/>
      <c r="N32" s="55"/>
      <c r="O32" s="55"/>
      <c r="P32" s="86"/>
    </row>
    <row r="33" spans="2:16">
      <c r="B33" s="85"/>
      <c r="C33" s="55"/>
      <c r="D33" s="55"/>
      <c r="E33" s="55"/>
      <c r="F33" s="55"/>
      <c r="G33" s="55"/>
      <c r="H33" s="55"/>
      <c r="I33" s="55"/>
      <c r="J33" s="55"/>
      <c r="K33" s="55"/>
      <c r="L33" s="55"/>
      <c r="M33" s="55"/>
      <c r="N33" s="55"/>
      <c r="O33" s="55"/>
      <c r="P33" s="86"/>
    </row>
    <row r="34" spans="2:16">
      <c r="B34" s="85"/>
      <c r="C34" s="55"/>
      <c r="D34" s="55"/>
      <c r="F34" s="55"/>
      <c r="G34" s="55"/>
      <c r="H34" s="55"/>
      <c r="I34" s="55"/>
      <c r="J34" s="55"/>
      <c r="K34" s="55"/>
      <c r="L34" s="55"/>
      <c r="M34" s="55"/>
      <c r="N34" s="55"/>
      <c r="O34" s="55"/>
      <c r="P34" s="86"/>
    </row>
    <row r="35" spans="2:16">
      <c r="B35" s="85"/>
      <c r="C35" s="55"/>
      <c r="D35" s="55"/>
      <c r="E35" s="364" t="s">
        <v>197</v>
      </c>
      <c r="F35" s="364"/>
      <c r="H35" s="115"/>
      <c r="I35" s="115" t="s">
        <v>210</v>
      </c>
      <c r="K35" s="55"/>
      <c r="L35" s="55"/>
      <c r="M35" s="66" t="s">
        <v>211</v>
      </c>
      <c r="N35" s="55"/>
      <c r="O35" s="55"/>
      <c r="P35" s="86"/>
    </row>
    <row r="36" spans="2:16">
      <c r="B36" s="85"/>
      <c r="C36" s="55"/>
      <c r="D36" s="55"/>
      <c r="E36" s="55"/>
      <c r="F36" s="55"/>
      <c r="G36" s="55"/>
      <c r="H36" s="55"/>
      <c r="I36" s="55"/>
      <c r="J36" s="55"/>
      <c r="K36" s="55"/>
      <c r="L36" s="55"/>
      <c r="M36" s="55"/>
      <c r="N36" s="55"/>
      <c r="O36" s="55"/>
      <c r="P36" s="86"/>
    </row>
    <row r="37" spans="2:16" ht="15.75" thickBot="1">
      <c r="B37" s="97"/>
      <c r="C37" s="99"/>
      <c r="D37" s="99"/>
      <c r="E37" s="99"/>
      <c r="F37" s="99"/>
      <c r="G37" s="99"/>
      <c r="H37" s="99"/>
      <c r="I37" s="99"/>
      <c r="J37" s="99"/>
      <c r="K37" s="99"/>
      <c r="L37" s="99"/>
      <c r="M37" s="99"/>
      <c r="N37" s="99"/>
      <c r="O37" s="99"/>
      <c r="P37" s="100"/>
    </row>
  </sheetData>
  <mergeCells count="7">
    <mergeCell ref="E35:F35"/>
    <mergeCell ref="D3:O3"/>
    <mergeCell ref="D4:O4"/>
    <mergeCell ref="D5:O5"/>
    <mergeCell ref="C9:G9"/>
    <mergeCell ref="J9:N9"/>
    <mergeCell ref="J18:N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F0"/>
    <pageSetUpPr fitToPage="1"/>
  </sheetPr>
  <dimension ref="A1:N41"/>
  <sheetViews>
    <sheetView showGridLines="0" zoomScaleNormal="100" workbookViewId="0">
      <selection activeCell="I17" sqref="I17"/>
    </sheetView>
  </sheetViews>
  <sheetFormatPr baseColWidth="10" defaultColWidth="0" defaultRowHeight="15" zeroHeight="1"/>
  <cols>
    <col min="1" max="1" width="42.140625" style="253" bestFit="1" customWidth="1"/>
    <col min="2" max="4" width="9.5703125" style="253" customWidth="1"/>
    <col min="5" max="5" width="12.28515625" style="253" bestFit="1" customWidth="1"/>
    <col min="6" max="7" width="9.5703125" style="253" customWidth="1"/>
    <col min="8" max="8" width="1.85546875" style="253" customWidth="1"/>
    <col min="9" max="11" width="11.42578125" style="253" customWidth="1"/>
    <col min="12" max="14" width="0" style="253" hidden="1" customWidth="1"/>
    <col min="15" max="16384" width="11.42578125" style="253" hidden="1"/>
  </cols>
  <sheetData>
    <row r="1" spans="1:11">
      <c r="A1" s="252"/>
    </row>
    <row r="2" spans="1:11" ht="18.75">
      <c r="A2" s="368" t="s">
        <v>96</v>
      </c>
      <c r="B2" s="368"/>
      <c r="C2" s="368"/>
      <c r="D2" s="368"/>
      <c r="E2" s="368"/>
      <c r="F2" s="368"/>
      <c r="G2" s="368"/>
      <c r="H2" s="368"/>
      <c r="I2" s="254"/>
      <c r="J2" s="254"/>
      <c r="K2" s="254"/>
    </row>
    <row r="3" spans="1:11" ht="6.75" customHeight="1">
      <c r="A3" s="255"/>
      <c r="B3" s="255"/>
      <c r="C3" s="255"/>
      <c r="D3" s="255"/>
      <c r="E3" s="255"/>
      <c r="F3" s="255"/>
      <c r="G3" s="255"/>
      <c r="H3" s="255"/>
      <c r="I3" s="254"/>
      <c r="J3" s="254"/>
      <c r="K3" s="254"/>
    </row>
    <row r="4" spans="1:11">
      <c r="A4" s="369" t="s">
        <v>366</v>
      </c>
      <c r="B4" s="369"/>
      <c r="C4" s="369"/>
      <c r="D4" s="369"/>
      <c r="E4" s="369"/>
      <c r="F4" s="369"/>
      <c r="G4" s="369"/>
      <c r="H4" s="369"/>
    </row>
    <row r="5" spans="1:11">
      <c r="A5" s="370" t="s">
        <v>367</v>
      </c>
      <c r="B5" s="370"/>
      <c r="C5" s="370"/>
      <c r="D5" s="370"/>
      <c r="E5" s="370"/>
      <c r="F5" s="370"/>
      <c r="G5" s="370"/>
      <c r="H5" s="370"/>
    </row>
    <row r="6" spans="1:11"/>
    <row r="7" spans="1:11">
      <c r="A7" s="256"/>
      <c r="B7" s="371" t="s">
        <v>368</v>
      </c>
      <c r="C7" s="372"/>
      <c r="D7" s="371" t="s">
        <v>9</v>
      </c>
      <c r="E7" s="372"/>
      <c r="F7" s="371" t="s">
        <v>10</v>
      </c>
      <c r="G7" s="372"/>
      <c r="H7" s="257"/>
    </row>
    <row r="8" spans="1:11">
      <c r="A8" s="258" t="s">
        <v>369</v>
      </c>
      <c r="B8" s="281">
        <f>+[2]A!F19</f>
        <v>180000</v>
      </c>
      <c r="C8" s="282"/>
      <c r="D8" s="281">
        <f>+[2]A!H19</f>
        <v>150000</v>
      </c>
      <c r="E8" s="282"/>
      <c r="F8" s="281">
        <f>+[2]A!J19</f>
        <v>120000</v>
      </c>
      <c r="G8" s="282"/>
    </row>
    <row r="9" spans="1:11">
      <c r="A9" s="261" t="s">
        <v>370</v>
      </c>
      <c r="B9" s="283">
        <f>+[2]A!F20</f>
        <v>160000</v>
      </c>
      <c r="C9" s="284"/>
      <c r="D9" s="283">
        <f>+[2]A!H20</f>
        <v>240000</v>
      </c>
      <c r="E9" s="284"/>
      <c r="F9" s="283">
        <f>+[2]A!J20</f>
        <v>200000</v>
      </c>
      <c r="G9" s="284"/>
      <c r="H9" s="262"/>
    </row>
    <row r="10" spans="1:11">
      <c r="A10" s="258" t="s">
        <v>371</v>
      </c>
      <c r="B10" s="281">
        <f>+[2]A!F21</f>
        <v>90000</v>
      </c>
      <c r="C10" s="282"/>
      <c r="D10" s="281">
        <f>+[2]A!H21</f>
        <v>120000</v>
      </c>
      <c r="E10" s="282"/>
      <c r="F10" s="281">
        <f>+[2]A!J21</f>
        <v>180000</v>
      </c>
      <c r="G10" s="282"/>
    </row>
    <row r="11" spans="1:11">
      <c r="A11" s="261" t="s">
        <v>372</v>
      </c>
      <c r="B11" s="283">
        <f>+[2]A!F22</f>
        <v>20000</v>
      </c>
      <c r="C11" s="284"/>
      <c r="D11" s="283">
        <f>+[2]A!H22</f>
        <v>20000</v>
      </c>
      <c r="E11" s="284"/>
      <c r="F11" s="283">
        <f>+[2]A!J22</f>
        <v>20000</v>
      </c>
      <c r="G11" s="284"/>
      <c r="H11" s="262"/>
    </row>
    <row r="12" spans="1:11">
      <c r="A12" s="263" t="s">
        <v>373</v>
      </c>
      <c r="B12" s="264"/>
      <c r="C12" s="265">
        <f>+SUM(B8:B11)</f>
        <v>450000</v>
      </c>
      <c r="D12" s="266"/>
      <c r="E12" s="265">
        <f>+SUM(D8:D11)</f>
        <v>530000</v>
      </c>
      <c r="F12" s="266"/>
      <c r="G12" s="265">
        <f>+SUM(F8:F11)</f>
        <v>520000</v>
      </c>
      <c r="H12" s="267"/>
    </row>
    <row r="13" spans="1:11" ht="9.9499999999999993" customHeight="1">
      <c r="A13" s="268"/>
      <c r="B13" s="259"/>
      <c r="C13" s="260"/>
      <c r="D13" s="259"/>
      <c r="E13" s="260"/>
      <c r="F13" s="259"/>
      <c r="G13" s="260"/>
    </row>
    <row r="14" spans="1:11">
      <c r="A14" s="261" t="s">
        <v>374</v>
      </c>
      <c r="B14" s="283">
        <f>+[2]A!F30</f>
        <v>42000</v>
      </c>
      <c r="C14" s="284"/>
      <c r="D14" s="283">
        <f>+[2]A!H30</f>
        <v>35000</v>
      </c>
      <c r="E14" s="284"/>
      <c r="F14" s="283">
        <f>+[2]A!J30</f>
        <v>28000</v>
      </c>
      <c r="G14" s="284"/>
      <c r="H14" s="262"/>
    </row>
    <row r="15" spans="1:11">
      <c r="A15" s="258" t="s">
        <v>375</v>
      </c>
      <c r="B15" s="281">
        <f>+[2]A!F31</f>
        <v>196000</v>
      </c>
      <c r="C15" s="282"/>
      <c r="D15" s="281">
        <f>+[2]A!H31</f>
        <v>294000</v>
      </c>
      <c r="E15" s="282"/>
      <c r="F15" s="281">
        <f>+[2]A!J31</f>
        <v>244999.99999999997</v>
      </c>
      <c r="G15" s="282"/>
    </row>
    <row r="16" spans="1:11">
      <c r="A16" s="261" t="s">
        <v>376</v>
      </c>
      <c r="B16" s="283">
        <f>+[2]A!F32</f>
        <v>42000</v>
      </c>
      <c r="C16" s="284"/>
      <c r="D16" s="283">
        <f>+[2]A!H32</f>
        <v>56000</v>
      </c>
      <c r="E16" s="284"/>
      <c r="F16" s="283">
        <f>+[2]A!J32</f>
        <v>84000</v>
      </c>
      <c r="G16" s="284"/>
      <c r="H16" s="262"/>
    </row>
    <row r="17" spans="1:9">
      <c r="A17" s="258" t="s">
        <v>377</v>
      </c>
      <c r="B17" s="281">
        <f>+[2]A!F33</f>
        <v>66000</v>
      </c>
      <c r="C17" s="282"/>
      <c r="D17" s="281">
        <f>+[2]A!H33</f>
        <v>56000</v>
      </c>
      <c r="E17" s="282"/>
      <c r="F17" s="281">
        <f>+[2]A!J33</f>
        <v>46000</v>
      </c>
      <c r="G17" s="282"/>
    </row>
    <row r="18" spans="1:9">
      <c r="A18" s="261" t="s">
        <v>378</v>
      </c>
      <c r="B18" s="283">
        <f>+[2]A!F34</f>
        <v>12000</v>
      </c>
      <c r="C18" s="284"/>
      <c r="D18" s="283"/>
      <c r="E18" s="284"/>
      <c r="F18" s="283">
        <f>+[2]A!J34</f>
        <v>18000</v>
      </c>
      <c r="G18" s="284"/>
      <c r="H18" s="262"/>
    </row>
    <row r="19" spans="1:9">
      <c r="A19" s="258" t="s">
        <v>379</v>
      </c>
      <c r="B19" s="281">
        <f>+[2]A!F35</f>
        <v>6000</v>
      </c>
      <c r="C19" s="282"/>
      <c r="D19" s="281">
        <f>+[2]A!H35</f>
        <v>6000</v>
      </c>
      <c r="E19" s="282"/>
      <c r="F19" s="281">
        <f>+[2]A!J35</f>
        <v>6000</v>
      </c>
      <c r="G19" s="282"/>
    </row>
    <row r="20" spans="1:9">
      <c r="A20" s="261" t="s">
        <v>380</v>
      </c>
      <c r="B20" s="283"/>
      <c r="C20" s="284"/>
      <c r="D20" s="283">
        <f>+[2]A!H36</f>
        <v>110000</v>
      </c>
      <c r="E20" s="284"/>
      <c r="F20" s="283"/>
      <c r="G20" s="284"/>
      <c r="H20" s="262"/>
    </row>
    <row r="21" spans="1:9">
      <c r="A21" s="258" t="s">
        <v>381</v>
      </c>
      <c r="B21" s="281"/>
      <c r="C21" s="282"/>
      <c r="D21" s="281"/>
      <c r="E21" s="282"/>
      <c r="F21" s="281">
        <f>+[2]A!J37</f>
        <v>11000</v>
      </c>
      <c r="G21" s="282"/>
    </row>
    <row r="22" spans="1:9">
      <c r="A22" s="261" t="s">
        <v>382</v>
      </c>
      <c r="B22" s="283">
        <f>+[2]A!F38</f>
        <v>7000</v>
      </c>
      <c r="C22" s="284"/>
      <c r="D22" s="283">
        <f>+[2]A!H38</f>
        <v>9000</v>
      </c>
      <c r="E22" s="284"/>
      <c r="F22" s="283">
        <f>+[2]A!J38</f>
        <v>10000</v>
      </c>
      <c r="G22" s="284"/>
      <c r="H22" s="262"/>
    </row>
    <row r="23" spans="1:9">
      <c r="A23" s="258" t="s">
        <v>383</v>
      </c>
      <c r="B23" s="281"/>
      <c r="C23" s="282"/>
      <c r="D23" s="281">
        <f>+[2]A!H39</f>
        <v>8000</v>
      </c>
      <c r="E23" s="282"/>
      <c r="F23" s="281">
        <f>+[2]A!J39</f>
        <v>8000</v>
      </c>
      <c r="G23" s="282"/>
    </row>
    <row r="24" spans="1:9">
      <c r="A24" s="263" t="s">
        <v>384</v>
      </c>
      <c r="B24" s="264"/>
      <c r="C24" s="265">
        <f>+SUM(B14:B23)</f>
        <v>371000</v>
      </c>
      <c r="D24" s="266"/>
      <c r="E24" s="265">
        <f>+SUM(D14:D23)</f>
        <v>574000</v>
      </c>
      <c r="F24" s="266"/>
      <c r="G24" s="265">
        <f>+SUM(F14:F23)</f>
        <v>456000</v>
      </c>
      <c r="H24" s="269"/>
    </row>
    <row r="25" spans="1:9" ht="9.9499999999999993" customHeight="1">
      <c r="A25" s="258"/>
      <c r="B25" s="259"/>
      <c r="C25" s="260"/>
      <c r="D25" s="259"/>
      <c r="E25" s="260"/>
      <c r="F25" s="259"/>
      <c r="G25" s="260"/>
    </row>
    <row r="26" spans="1:9">
      <c r="A26" s="270" t="s">
        <v>385</v>
      </c>
      <c r="B26" s="271"/>
      <c r="C26" s="272">
        <f>+C12-C24</f>
        <v>79000</v>
      </c>
      <c r="D26" s="273"/>
      <c r="E26" s="274">
        <f>+E12-E24</f>
        <v>-44000</v>
      </c>
      <c r="F26" s="273"/>
      <c r="G26" s="272">
        <f>+G12-G24</f>
        <v>64000</v>
      </c>
      <c r="H26" s="267"/>
    </row>
    <row r="27" spans="1:9" ht="9.9499999999999993" customHeight="1">
      <c r="A27" s="258"/>
      <c r="B27" s="259"/>
      <c r="C27" s="260"/>
      <c r="D27" s="259"/>
      <c r="E27" s="260"/>
      <c r="F27" s="259"/>
      <c r="G27" s="260"/>
    </row>
    <row r="28" spans="1:9">
      <c r="A28" s="270" t="s">
        <v>386</v>
      </c>
      <c r="B28" s="273"/>
      <c r="C28" s="272">
        <v>450000</v>
      </c>
      <c r="D28" s="273"/>
      <c r="E28" s="272">
        <f>+C30</f>
        <v>529000</v>
      </c>
      <c r="F28" s="273"/>
      <c r="G28" s="272">
        <f>+E30</f>
        <v>485000</v>
      </c>
      <c r="H28" s="267"/>
    </row>
    <row r="29" spans="1:9" ht="9.9499999999999993" customHeight="1">
      <c r="A29" s="258"/>
      <c r="B29" s="259"/>
      <c r="C29" s="260"/>
      <c r="D29" s="259"/>
      <c r="E29" s="260"/>
      <c r="F29" s="259"/>
      <c r="G29" s="260"/>
    </row>
    <row r="30" spans="1:9">
      <c r="A30" s="275" t="s">
        <v>387</v>
      </c>
      <c r="B30" s="276"/>
      <c r="C30" s="277">
        <f>+C26+C28</f>
        <v>529000</v>
      </c>
      <c r="D30" s="276"/>
      <c r="E30" s="277">
        <f>+E26+E28</f>
        <v>485000</v>
      </c>
      <c r="F30" s="276"/>
      <c r="G30" s="277">
        <f>+G26+G28</f>
        <v>549000</v>
      </c>
      <c r="H30" s="267"/>
    </row>
    <row r="31" spans="1:9"/>
    <row r="32" spans="1:9">
      <c r="I32" s="278"/>
    </row>
    <row r="33" spans="1:3">
      <c r="A33" s="253" t="s">
        <v>388</v>
      </c>
      <c r="C33" s="253">
        <f>C28</f>
        <v>450000</v>
      </c>
    </row>
    <row r="34" spans="1:3">
      <c r="A34" s="253" t="s">
        <v>389</v>
      </c>
      <c r="C34" s="279">
        <f>C12</f>
        <v>450000</v>
      </c>
    </row>
    <row r="35" spans="1:3">
      <c r="A35" s="253" t="s">
        <v>390</v>
      </c>
      <c r="C35" s="253">
        <f>SUM(C33:C34)</f>
        <v>900000</v>
      </c>
    </row>
    <row r="36" spans="1:3">
      <c r="A36" s="253" t="s">
        <v>391</v>
      </c>
      <c r="C36" s="279">
        <f>C24</f>
        <v>371000</v>
      </c>
    </row>
    <row r="37" spans="1:3"/>
    <row r="38" spans="1:3">
      <c r="C38" s="280">
        <f>C35-C36</f>
        <v>529000</v>
      </c>
    </row>
    <row r="39" spans="1:3"/>
    <row r="40" spans="1:3"/>
    <row r="41" spans="1:3"/>
  </sheetData>
  <mergeCells count="6">
    <mergeCell ref="A2:H2"/>
    <mergeCell ref="A4:H4"/>
    <mergeCell ref="A5:H5"/>
    <mergeCell ref="B7:C7"/>
    <mergeCell ref="D7:E7"/>
    <mergeCell ref="F7:G7"/>
  </mergeCells>
  <pageMargins left="0.70866141732283472" right="0.70866141732283472" top="0.74803149606299213" bottom="0.74803149606299213" header="0.31496062992125984" footer="0.31496062992125984"/>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Mar-Vella</vt:lpstr>
      <vt:lpstr>Datos</vt:lpstr>
      <vt:lpstr>1</vt:lpstr>
      <vt:lpstr>2</vt:lpstr>
      <vt:lpstr>3</vt:lpstr>
      <vt:lpstr>4</vt:lpstr>
      <vt:lpstr>5</vt:lpstr>
      <vt:lpstr>6</vt:lpstr>
      <vt:lpstr>A-1</vt:lpstr>
      <vt:lpstr>P.CAPITAL</vt:lpstr>
      <vt:lpstr>Gtos Op ABC </vt:lpstr>
      <vt:lpstr>Por Línea de producto </vt:lpstr>
      <vt:lpstr>Por Región </vt:lpstr>
      <vt:lpstr>'Mar-Vella'!Área_de_impresión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Laura</dc:creator>
  <cp:lastModifiedBy>cpana26@yahoo.com.mx</cp:lastModifiedBy>
  <cp:lastPrinted>2020-08-06T17:21:38Z</cp:lastPrinted>
  <dcterms:created xsi:type="dcterms:W3CDTF">2020-08-04T00:05:25Z</dcterms:created>
  <dcterms:modified xsi:type="dcterms:W3CDTF">2022-06-27T03:21:25Z</dcterms:modified>
</cp:coreProperties>
</file>