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EXTERNOS/COFIDE/Evaluación de Proyectos/Material/"/>
    </mc:Choice>
  </mc:AlternateContent>
  <xr:revisionPtr revIDLastSave="0" documentId="13_ncr:1_{A2DB4204-C35B-3247-9549-EB1FC8D5AA34}" xr6:coauthVersionLast="47" xr6:coauthVersionMax="47" xr10:uidLastSave="{00000000-0000-0000-0000-000000000000}"/>
  <bookViews>
    <workbookView xWindow="860" yWindow="520" windowWidth="24380" windowHeight="14360" firstSheet="1" activeTab="6" xr2:uid="{B21202A2-26DE-0847-B992-B2730EFD8AAF}"/>
  </bookViews>
  <sheets>
    <sheet name="Localización óptima" sheetId="2" r:id="rId1"/>
    <sheet name="Tamaño óptimo" sheetId="1" r:id="rId2"/>
    <sheet name="Costo Fuentes de Financiamiento" sheetId="3" r:id="rId3"/>
    <sheet name="Estado de Resultados Proforma" sheetId="4" r:id="rId4"/>
    <sheet name="Flujo de Efectivo" sheetId="5" r:id="rId5"/>
    <sheet name="EFINAN" sheetId="7" r:id="rId6"/>
    <sheet name="Análisis de Escenarios" sheetId="8" r:id="rId7"/>
  </sheets>
  <definedNames>
    <definedName name="solver_adj" localSheetId="1" hidden="1">'Tamaño óptimo'!$E$18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itr" localSheetId="1" hidden="1">2147483647</definedName>
    <definedName name="solver_lhs1" localSheetId="1" hidden="1">'Tamaño óptimo'!$D$22</definedName>
    <definedName name="solver_lin" localSheetId="1" hidden="1">2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1</definedName>
    <definedName name="solver_opt" localSheetId="1" hidden="1">'Tamaño óptimo'!$F$16</definedName>
    <definedName name="solver_pre" localSheetId="1" hidden="1">0.000001</definedName>
    <definedName name="solver_rbv" localSheetId="1" hidden="1">1</definedName>
    <definedName name="solver_rel1" localSheetId="1" hidden="1">2</definedName>
    <definedName name="solver_rhs1" localSheetId="1" hidden="1">'Tamaño óptimo'!$F$22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2</definedName>
    <definedName name="solver_val" localSheetId="1" hidden="1">0</definedName>
    <definedName name="solver_ver" localSheetId="1" hidden="1">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" i="5" l="1"/>
  <c r="H12" i="5"/>
  <c r="G12" i="5"/>
  <c r="F12" i="5"/>
  <c r="E12" i="5"/>
  <c r="D12" i="5"/>
  <c r="C12" i="5"/>
  <c r="I7" i="5"/>
  <c r="H7" i="5"/>
  <c r="G7" i="5"/>
  <c r="F7" i="5"/>
  <c r="E7" i="5"/>
  <c r="D7" i="5"/>
  <c r="I6" i="5"/>
  <c r="H6" i="5"/>
  <c r="G6" i="5"/>
  <c r="F6" i="5"/>
  <c r="E6" i="5"/>
  <c r="D6" i="5"/>
  <c r="I5" i="5"/>
  <c r="H5" i="5"/>
  <c r="G5" i="5"/>
  <c r="F5" i="5"/>
  <c r="E5" i="5"/>
  <c r="D5" i="5"/>
  <c r="H13" i="4"/>
  <c r="G13" i="4"/>
  <c r="F13" i="4"/>
  <c r="E13" i="4"/>
  <c r="D13" i="4"/>
  <c r="H11" i="4"/>
  <c r="G11" i="4"/>
  <c r="F11" i="4"/>
  <c r="E11" i="4"/>
  <c r="D11" i="4"/>
  <c r="H9" i="4"/>
  <c r="G9" i="4"/>
  <c r="F9" i="4"/>
  <c r="E9" i="4"/>
  <c r="D9" i="4"/>
  <c r="H7" i="4"/>
  <c r="G7" i="4"/>
  <c r="F7" i="4"/>
  <c r="E7" i="4"/>
  <c r="D7" i="4"/>
  <c r="E15" i="4" l="1"/>
  <c r="F15" i="4"/>
  <c r="G15" i="4"/>
  <c r="H15" i="4"/>
  <c r="K148" i="3" l="1"/>
  <c r="L145" i="3" s="1"/>
  <c r="N145" i="3" s="1"/>
  <c r="K126" i="3"/>
  <c r="K103" i="3"/>
  <c r="K82" i="3"/>
  <c r="N59" i="3"/>
  <c r="J68" i="3"/>
  <c r="L55" i="3"/>
  <c r="K67" i="3"/>
  <c r="K66" i="3"/>
  <c r="K65" i="3"/>
  <c r="K64" i="3"/>
  <c r="K63" i="3"/>
  <c r="K62" i="3"/>
  <c r="K61" i="3"/>
  <c r="K60" i="3"/>
  <c r="L67" i="3"/>
  <c r="L66" i="3"/>
  <c r="L65" i="3"/>
  <c r="L64" i="3"/>
  <c r="L63" i="3"/>
  <c r="L62" i="3"/>
  <c r="L61" i="3"/>
  <c r="L60" i="3"/>
  <c r="R10" i="3"/>
  <c r="R13" i="3" s="1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K5" i="3"/>
  <c r="L5" i="3" s="1"/>
  <c r="M4" i="3"/>
  <c r="L4" i="3"/>
  <c r="L52" i="3"/>
  <c r="L56" i="3" s="1"/>
  <c r="J65" i="3" s="1"/>
  <c r="C9" i="2"/>
  <c r="G8" i="2"/>
  <c r="E8" i="2"/>
  <c r="G7" i="2"/>
  <c r="E7" i="2"/>
  <c r="G6" i="2"/>
  <c r="E6" i="2"/>
  <c r="G5" i="2"/>
  <c r="G9" i="2" s="1"/>
  <c r="E5" i="2"/>
  <c r="E9" i="2" s="1"/>
  <c r="F14" i="1"/>
  <c r="F16" i="1" s="1"/>
  <c r="L146" i="3" l="1"/>
  <c r="N146" i="3" s="1"/>
  <c r="L143" i="3"/>
  <c r="L147" i="3"/>
  <c r="N147" i="3" s="1"/>
  <c r="L144" i="3"/>
  <c r="N144" i="3" s="1"/>
  <c r="J62" i="3"/>
  <c r="J66" i="3"/>
  <c r="M66" i="3" s="1"/>
  <c r="N66" i="3" s="1"/>
  <c r="J63" i="3"/>
  <c r="M63" i="3" s="1"/>
  <c r="N63" i="3" s="1"/>
  <c r="J67" i="3"/>
  <c r="M67" i="3" s="1"/>
  <c r="N67" i="3" s="1"/>
  <c r="J60" i="3"/>
  <c r="M60" i="3" s="1"/>
  <c r="J64" i="3"/>
  <c r="M64" i="3" s="1"/>
  <c r="N64" i="3" s="1"/>
  <c r="J61" i="3"/>
  <c r="M61" i="3" s="1"/>
  <c r="N61" i="3" s="1"/>
  <c r="M65" i="3"/>
  <c r="N65" i="3" s="1"/>
  <c r="M62" i="3"/>
  <c r="N62" i="3" s="1"/>
  <c r="N4" i="3"/>
  <c r="O4" i="3" s="1"/>
  <c r="K6" i="3"/>
  <c r="K7" i="3" s="1"/>
  <c r="K8" i="3" s="1"/>
  <c r="K9" i="3" s="1"/>
  <c r="R15" i="3"/>
  <c r="R16" i="3" s="1"/>
  <c r="R17" i="3" s="1"/>
  <c r="N5" i="3"/>
  <c r="D22" i="1"/>
  <c r="N143" i="3" l="1"/>
  <c r="N148" i="3" s="1"/>
  <c r="L148" i="3"/>
  <c r="O5" i="3"/>
  <c r="N60" i="3"/>
  <c r="N70" i="3" s="1"/>
  <c r="L7" i="3"/>
  <c r="N7" i="3" s="1"/>
  <c r="L6" i="3"/>
  <c r="N6" i="3" s="1"/>
  <c r="O6" i="3" s="1"/>
  <c r="L8" i="3"/>
  <c r="N8" i="3" s="1"/>
  <c r="K10" i="3"/>
  <c r="O7" i="3" l="1"/>
  <c r="O8" i="3"/>
  <c r="L9" i="3"/>
  <c r="N9" i="3" s="1"/>
  <c r="K11" i="3"/>
  <c r="O9" i="3" l="1"/>
  <c r="L10" i="3"/>
  <c r="K12" i="3"/>
  <c r="N10" i="3" l="1"/>
  <c r="O10" i="3" s="1"/>
  <c r="L11" i="3"/>
  <c r="N11" i="3" s="1"/>
  <c r="K13" i="3"/>
  <c r="O11" i="3" l="1"/>
  <c r="K14" i="3"/>
  <c r="L12" i="3"/>
  <c r="N12" i="3" s="1"/>
  <c r="O12" i="3" s="1"/>
  <c r="L13" i="3" l="1"/>
  <c r="N13" i="3" s="1"/>
  <c r="O13" i="3" s="1"/>
  <c r="K15" i="3"/>
  <c r="L14" i="3" l="1"/>
  <c r="N14" i="3" s="1"/>
  <c r="O14" i="3" s="1"/>
  <c r="K16" i="3"/>
  <c r="L15" i="3" l="1"/>
  <c r="N15" i="3" s="1"/>
  <c r="O15" i="3" s="1"/>
  <c r="K17" i="3"/>
  <c r="L16" i="3" l="1"/>
  <c r="N16" i="3" s="1"/>
  <c r="O16" i="3" s="1"/>
  <c r="K18" i="3"/>
  <c r="K19" i="3" l="1"/>
  <c r="L17" i="3"/>
  <c r="N17" i="3" s="1"/>
  <c r="O17" i="3" s="1"/>
  <c r="L18" i="3" l="1"/>
  <c r="N18" i="3" s="1"/>
  <c r="O18" i="3" s="1"/>
  <c r="K20" i="3"/>
  <c r="L19" i="3" l="1"/>
  <c r="N19" i="3" s="1"/>
  <c r="O19" i="3" s="1"/>
  <c r="K21" i="3"/>
  <c r="L20" i="3" l="1"/>
  <c r="N20" i="3" s="1"/>
  <c r="O20" i="3" s="1"/>
  <c r="K22" i="3"/>
  <c r="L21" i="3" l="1"/>
  <c r="N21" i="3" s="1"/>
  <c r="O21" i="3" s="1"/>
  <c r="K23" i="3"/>
  <c r="L22" i="3" l="1"/>
  <c r="N22" i="3" s="1"/>
  <c r="O22" i="3" s="1"/>
  <c r="K24" i="3"/>
  <c r="L23" i="3" l="1"/>
  <c r="N23" i="3" s="1"/>
  <c r="O23" i="3" s="1"/>
  <c r="K25" i="3"/>
  <c r="L24" i="3" l="1"/>
  <c r="N24" i="3" s="1"/>
  <c r="O24" i="3" s="1"/>
  <c r="K26" i="3"/>
  <c r="L25" i="3" l="1"/>
  <c r="N25" i="3" s="1"/>
  <c r="O25" i="3" s="1"/>
  <c r="K27" i="3"/>
  <c r="L26" i="3" l="1"/>
  <c r="N26" i="3" s="1"/>
  <c r="O26" i="3" s="1"/>
  <c r="K28" i="3"/>
  <c r="K29" i="3" l="1"/>
  <c r="L27" i="3"/>
  <c r="N27" i="3" s="1"/>
  <c r="O27" i="3" s="1"/>
  <c r="L28" i="3" l="1"/>
  <c r="N28" i="3" s="1"/>
  <c r="O28" i="3" s="1"/>
  <c r="K30" i="3"/>
  <c r="L29" i="3" l="1"/>
  <c r="N29" i="3" s="1"/>
  <c r="O29" i="3" s="1"/>
  <c r="K31" i="3"/>
  <c r="L30" i="3" l="1"/>
  <c r="N30" i="3" s="1"/>
  <c r="O30" i="3" s="1"/>
  <c r="K32" i="3"/>
  <c r="L31" i="3" l="1"/>
  <c r="N31" i="3" s="1"/>
  <c r="O31" i="3" s="1"/>
  <c r="K33" i="3"/>
  <c r="L32" i="3" l="1"/>
  <c r="N32" i="3" s="1"/>
  <c r="O32" i="3" s="1"/>
  <c r="K34" i="3"/>
  <c r="L33" i="3" l="1"/>
  <c r="N33" i="3" s="1"/>
  <c r="O33" i="3" s="1"/>
  <c r="K35" i="3"/>
  <c r="L34" i="3" l="1"/>
  <c r="N34" i="3" s="1"/>
  <c r="O34" i="3" s="1"/>
  <c r="K36" i="3"/>
  <c r="L35" i="3" l="1"/>
  <c r="N35" i="3" s="1"/>
  <c r="O35" i="3" s="1"/>
  <c r="K37" i="3"/>
  <c r="L36" i="3" l="1"/>
  <c r="N36" i="3" s="1"/>
  <c r="O36" i="3" s="1"/>
  <c r="K38" i="3"/>
  <c r="L37" i="3" l="1"/>
  <c r="N37" i="3" s="1"/>
  <c r="O37" i="3" s="1"/>
  <c r="K39" i="3"/>
  <c r="L38" i="3" l="1"/>
  <c r="N38" i="3" s="1"/>
  <c r="O38" i="3" s="1"/>
  <c r="L39" i="3" l="1"/>
  <c r="N39" i="3" l="1"/>
  <c r="O39" i="3" s="1"/>
  <c r="R11" i="3"/>
  <c r="R19" i="3" s="1"/>
  <c r="R20" i="3" s="1"/>
  <c r="D15" i="4"/>
</calcChain>
</file>

<file path=xl/sharedStrings.xml><?xml version="1.0" encoding="utf-8"?>
<sst xmlns="http://schemas.openxmlformats.org/spreadsheetml/2006/main" count="140" uniqueCount="118">
  <si>
    <t>=</t>
  </si>
  <si>
    <t>Inversión inicial</t>
  </si>
  <si>
    <t>Función objetivo</t>
  </si>
  <si>
    <t>Costos descontados</t>
  </si>
  <si>
    <t>Costos</t>
  </si>
  <si>
    <t>Año</t>
  </si>
  <si>
    <t>Restricción</t>
  </si>
  <si>
    <t xml:space="preserve">Tasa </t>
  </si>
  <si>
    <t>Factor Relevante</t>
  </si>
  <si>
    <t>Peso asignado</t>
  </si>
  <si>
    <t>Proyecto  Polanco</t>
  </si>
  <si>
    <t>Proyecto Santa Fé</t>
  </si>
  <si>
    <t>Calificación</t>
  </si>
  <si>
    <t>Calificación ponderada</t>
  </si>
  <si>
    <t>Calificación Ponderada</t>
  </si>
  <si>
    <t>Zona de oficinas o comercial</t>
  </si>
  <si>
    <t>Sistemas de circulación</t>
  </si>
  <si>
    <t>Precio de la tierra</t>
  </si>
  <si>
    <t>Facilidades de infraestructura y de servicios públicos</t>
  </si>
  <si>
    <t>Suma</t>
  </si>
  <si>
    <t>Determinación de la Renta</t>
  </si>
  <si>
    <t>Precio</t>
  </si>
  <si>
    <t>Costo</t>
  </si>
  <si>
    <t>Valor de rescate</t>
  </si>
  <si>
    <t>n</t>
  </si>
  <si>
    <t>Plazo  (años)</t>
  </si>
  <si>
    <t>Renta</t>
  </si>
  <si>
    <t>Préstamo Bancario</t>
  </si>
  <si>
    <t>No</t>
  </si>
  <si>
    <t>Capital</t>
  </si>
  <si>
    <t>Tasa de interés</t>
  </si>
  <si>
    <t>Intereses</t>
  </si>
  <si>
    <t>Pago</t>
  </si>
  <si>
    <t>Amortización</t>
  </si>
  <si>
    <t>Saldo</t>
  </si>
  <si>
    <t>Días para el pago</t>
  </si>
  <si>
    <t>Variables</t>
  </si>
  <si>
    <t>Plazo</t>
  </si>
  <si>
    <t>No. pagos</t>
  </si>
  <si>
    <t>Tabla de Amortización Pagos Fijos</t>
  </si>
  <si>
    <t>Costo del Préstamo Bancario</t>
  </si>
  <si>
    <t>Interéses</t>
  </si>
  <si>
    <t>Reciprocidad</t>
  </si>
  <si>
    <t>Principal</t>
  </si>
  <si>
    <t>Comisión apertura</t>
  </si>
  <si>
    <t>Comisión</t>
  </si>
  <si>
    <t>IVA Comisión</t>
  </si>
  <si>
    <t>Comisón total</t>
  </si>
  <si>
    <t>Valor</t>
  </si>
  <si>
    <t>% de reciprocidad</t>
  </si>
  <si>
    <t>Costo mensual</t>
  </si>
  <si>
    <t>Costo anual</t>
  </si>
  <si>
    <t>Periodo de pago días</t>
  </si>
  <si>
    <t>trimestral</t>
  </si>
  <si>
    <t>Tasa impuestos</t>
  </si>
  <si>
    <t>Depreciación</t>
  </si>
  <si>
    <t>Renta + Depreciación</t>
  </si>
  <si>
    <t>Renta + Depreciación y VR Descontados</t>
  </si>
  <si>
    <t>Total</t>
  </si>
  <si>
    <t>% de comisión apertura</t>
  </si>
  <si>
    <t>Importe</t>
  </si>
  <si>
    <t>Costo real del arrendamiento</t>
  </si>
  <si>
    <t>Acciones Comunes</t>
  </si>
  <si>
    <t>Diviendo</t>
  </si>
  <si>
    <t>Tasa de crecimiento</t>
  </si>
  <si>
    <t>Costo de las acciones</t>
  </si>
  <si>
    <t>Acciones Preferentes</t>
  </si>
  <si>
    <t>Costos de emisión</t>
  </si>
  <si>
    <t>Utilidades Retenidas</t>
  </si>
  <si>
    <t>Rendimiento</t>
  </si>
  <si>
    <t>Tx</t>
  </si>
  <si>
    <t>Comisón</t>
  </si>
  <si>
    <t>Costo Ponderado de Capital</t>
  </si>
  <si>
    <t>w</t>
  </si>
  <si>
    <t>k</t>
  </si>
  <si>
    <t>wk</t>
  </si>
  <si>
    <t>Préstamo bancario</t>
  </si>
  <si>
    <t>Arrendamiento</t>
  </si>
  <si>
    <t>Acciones comunes</t>
  </si>
  <si>
    <t>Acciones preferentes</t>
  </si>
  <si>
    <t>Utilidades retenidas</t>
  </si>
  <si>
    <t>Fuente</t>
  </si>
  <si>
    <t>Arrendamiento Financiero</t>
  </si>
  <si>
    <t>Concepto</t>
  </si>
  <si>
    <t>Ventas</t>
  </si>
  <si>
    <t>Costo de ventas</t>
  </si>
  <si>
    <t>Utilidad bruta</t>
  </si>
  <si>
    <t>UAIDI</t>
  </si>
  <si>
    <t>UADI</t>
  </si>
  <si>
    <t>Utilidad antes de impuestos</t>
  </si>
  <si>
    <t>Impuestos</t>
  </si>
  <si>
    <t>Utilidad neta</t>
  </si>
  <si>
    <t>Estado de Resultados</t>
  </si>
  <si>
    <t>Gastos fijos</t>
  </si>
  <si>
    <t>Flujo de Efectivo</t>
  </si>
  <si>
    <t>Utilidad</t>
  </si>
  <si>
    <t>Flujo</t>
  </si>
  <si>
    <t>Activos fijos</t>
  </si>
  <si>
    <t>Gastos de instalación</t>
  </si>
  <si>
    <t>Capital de trabajo</t>
  </si>
  <si>
    <t>Financiamiento</t>
  </si>
  <si>
    <t>PRI</t>
  </si>
  <si>
    <t>TIR</t>
  </si>
  <si>
    <t>VPN</t>
  </si>
  <si>
    <t>FE Descontados</t>
  </si>
  <si>
    <t>Indicadores</t>
  </si>
  <si>
    <t>Costo de capital</t>
  </si>
  <si>
    <t>Variable</t>
  </si>
  <si>
    <t>Evaluación Financiera</t>
  </si>
  <si>
    <t>Escenario</t>
  </si>
  <si>
    <t>Probabilidad</t>
  </si>
  <si>
    <t>VA Flujo de Efectivo</t>
  </si>
  <si>
    <t>Inversión Inicial</t>
  </si>
  <si>
    <t>(4)=(2)-(3)</t>
  </si>
  <si>
    <t>Expansión</t>
  </si>
  <si>
    <t>Normal</t>
  </si>
  <si>
    <t xml:space="preserve">Recesión </t>
  </si>
  <si>
    <t>Flujo promedio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</si>
</sst>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0.0"/>
    <numFmt numFmtId="165" formatCode="0.0%"/>
  </numFmts>
  <fonts count="21">
    <font>
      <sz val="10"/>
      <color theme="1"/>
      <name val="TimesNewRomanPSMT"/>
      <family val="2"/>
    </font>
    <font>
      <sz val="10"/>
      <color theme="1"/>
      <name val="TimesNewRomanPSMT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sz val="10"/>
      <color rgb="FF0C0C0C"/>
      <name val="Times New Roman"/>
      <family val="1"/>
    </font>
    <font>
      <b/>
      <sz val="10"/>
      <color rgb="FF0C0C0C"/>
      <name val="Times New Roman"/>
      <family val="1"/>
    </font>
    <font>
      <b/>
      <sz val="14"/>
      <color rgb="FF0C0C0C"/>
      <name val="Times New Roman"/>
      <family val="1"/>
    </font>
    <font>
      <sz val="14"/>
      <color rgb="FF0C0C0C"/>
      <name val="Times New Roman"/>
      <family val="1"/>
    </font>
    <font>
      <b/>
      <sz val="18"/>
      <name val="Arial"/>
      <family val="2"/>
    </font>
    <font>
      <b/>
      <sz val="18"/>
      <color theme="1"/>
      <name val="TimesNewRomanPSMT"/>
    </font>
    <font>
      <b/>
      <sz val="10"/>
      <color theme="1"/>
      <name val="TimesNewRomanPSMT"/>
    </font>
    <font>
      <b/>
      <sz val="20"/>
      <color theme="1"/>
      <name val="TimesNewRomanPSMT"/>
    </font>
    <font>
      <b/>
      <sz val="22"/>
      <color theme="1"/>
      <name val="TimesNewRomanPSMT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8"/>
      <name val="TimesNewRomanPSMT"/>
      <family val="2"/>
    </font>
    <font>
      <b/>
      <sz val="16"/>
      <color theme="1"/>
      <name val="TimesNewRomanPSMT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8D7CD"/>
        <bgColor indexed="64"/>
      </patternFill>
    </fill>
    <fill>
      <patternFill patternType="solid">
        <fgColor rgb="FFFCECE8"/>
        <bgColor indexed="64"/>
      </patternFill>
    </fill>
  </fills>
  <borders count="44">
    <border>
      <left/>
      <right/>
      <top/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thick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theme="1"/>
      </left>
      <right style="thin">
        <color theme="1"/>
      </right>
      <top style="double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double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double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uble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double">
        <color theme="1"/>
      </bottom>
      <diagonal/>
    </border>
    <border>
      <left style="thin">
        <color theme="1"/>
      </left>
      <right/>
      <top style="double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double">
        <color theme="1"/>
      </right>
      <top/>
      <bottom style="thin">
        <color theme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44" fontId="3" fillId="0" borderId="0" xfId="1" applyFont="1"/>
    <xf numFmtId="10" fontId="4" fillId="2" borderId="0" xfId="2" applyNumberFormat="1" applyFont="1" applyFill="1"/>
    <xf numFmtId="8" fontId="5" fillId="0" borderId="1" xfId="0" applyNumberFormat="1" applyFont="1" applyBorder="1" applyAlignment="1">
      <alignment horizontal="center" wrapText="1" readingOrder="1"/>
    </xf>
    <xf numFmtId="0" fontId="5" fillId="0" borderId="1" xfId="0" applyFont="1" applyBorder="1" applyAlignment="1">
      <alignment horizontal="center" wrapText="1" readingOrder="1"/>
    </xf>
    <xf numFmtId="0" fontId="6" fillId="0" borderId="1" xfId="0" applyFont="1" applyBorder="1" applyAlignment="1">
      <alignment horizontal="center" vertical="center" wrapText="1" readingOrder="1"/>
    </xf>
    <xf numFmtId="0" fontId="7" fillId="4" borderId="8" xfId="0" applyFont="1" applyFill="1" applyBorder="1" applyAlignment="1">
      <alignment horizontal="center" vertical="center" wrapText="1" readingOrder="1"/>
    </xf>
    <xf numFmtId="0" fontId="7" fillId="4" borderId="9" xfId="0" applyFont="1" applyFill="1" applyBorder="1" applyAlignment="1">
      <alignment horizontal="center" vertical="center" wrapText="1" readingOrder="1"/>
    </xf>
    <xf numFmtId="0" fontId="8" fillId="5" borderId="9" xfId="0" applyFont="1" applyFill="1" applyBorder="1" applyAlignment="1">
      <alignment horizontal="left" vertical="center" wrapText="1" readingOrder="1"/>
    </xf>
    <xf numFmtId="0" fontId="8" fillId="5" borderId="9" xfId="0" applyFont="1" applyFill="1" applyBorder="1" applyAlignment="1">
      <alignment horizontal="center" vertical="center" wrapText="1" readingOrder="1"/>
    </xf>
    <xf numFmtId="0" fontId="8" fillId="5" borderId="10" xfId="0" applyFont="1" applyFill="1" applyBorder="1" applyAlignment="1">
      <alignment horizontal="center" vertical="center" wrapText="1" readingOrder="1"/>
    </xf>
    <xf numFmtId="164" fontId="8" fillId="5" borderId="10" xfId="0" applyNumberFormat="1" applyFont="1" applyFill="1" applyBorder="1" applyAlignment="1">
      <alignment horizontal="center" vertical="center" wrapText="1" readingOrder="1"/>
    </xf>
    <xf numFmtId="0" fontId="8" fillId="4" borderId="10" xfId="0" applyFont="1" applyFill="1" applyBorder="1" applyAlignment="1">
      <alignment horizontal="left" vertical="center" wrapText="1" readingOrder="1"/>
    </xf>
    <xf numFmtId="0" fontId="8" fillId="4" borderId="10" xfId="0" applyFont="1" applyFill="1" applyBorder="1" applyAlignment="1">
      <alignment horizontal="center" vertical="center" wrapText="1" readingOrder="1"/>
    </xf>
    <xf numFmtId="164" fontId="8" fillId="4" borderId="10" xfId="0" applyNumberFormat="1" applyFont="1" applyFill="1" applyBorder="1" applyAlignment="1">
      <alignment horizontal="center" vertical="center" wrapText="1" readingOrder="1"/>
    </xf>
    <xf numFmtId="0" fontId="8" fillId="5" borderId="10" xfId="0" applyFont="1" applyFill="1" applyBorder="1" applyAlignment="1">
      <alignment horizontal="left" vertical="center" wrapText="1" readingOrder="1"/>
    </xf>
    <xf numFmtId="0" fontId="7" fillId="5" borderId="10" xfId="0" applyFont="1" applyFill="1" applyBorder="1" applyAlignment="1">
      <alignment horizontal="left" vertical="center" wrapText="1" readingOrder="1"/>
    </xf>
    <xf numFmtId="0" fontId="7" fillId="5" borderId="10" xfId="0" applyFont="1" applyFill="1" applyBorder="1" applyAlignment="1">
      <alignment horizontal="center" vertical="center" wrapText="1" readingOrder="1"/>
    </xf>
    <xf numFmtId="0" fontId="9" fillId="5" borderId="10" xfId="0" applyFont="1" applyFill="1" applyBorder="1" applyAlignment="1">
      <alignment horizontal="center" vertical="center" wrapText="1"/>
    </xf>
    <xf numFmtId="164" fontId="7" fillId="5" borderId="10" xfId="0" applyNumberFormat="1" applyFont="1" applyFill="1" applyBorder="1" applyAlignment="1">
      <alignment horizontal="center" vertical="center" wrapText="1" readingOrder="1"/>
    </xf>
    <xf numFmtId="0" fontId="10" fillId="0" borderId="0" xfId="0" applyFont="1"/>
    <xf numFmtId="44" fontId="0" fillId="0" borderId="0" xfId="0" applyNumberFormat="1"/>
    <xf numFmtId="9" fontId="0" fillId="0" borderId="0" xfId="2" applyFont="1"/>
    <xf numFmtId="165" fontId="0" fillId="0" borderId="0" xfId="2" applyNumberFormat="1" applyFont="1"/>
    <xf numFmtId="8" fontId="0" fillId="0" borderId="0" xfId="0" applyNumberFormat="1"/>
    <xf numFmtId="0" fontId="0" fillId="0" borderId="0" xfId="0" applyAlignment="1">
      <alignment horizontal="center"/>
    </xf>
    <xf numFmtId="44" fontId="0" fillId="0" borderId="0" xfId="2" applyNumberFormat="1" applyFont="1"/>
    <xf numFmtId="0" fontId="0" fillId="0" borderId="11" xfId="0" applyBorder="1"/>
    <xf numFmtId="44" fontId="0" fillId="0" borderId="11" xfId="2" applyNumberFormat="1" applyFont="1" applyBorder="1"/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44" fontId="0" fillId="0" borderId="18" xfId="2" applyNumberFormat="1" applyFont="1" applyBorder="1"/>
    <xf numFmtId="0" fontId="0" fillId="0" borderId="19" xfId="0" applyBorder="1"/>
    <xf numFmtId="10" fontId="0" fillId="0" borderId="11" xfId="2" applyNumberFormat="1" applyFont="1" applyBorder="1"/>
    <xf numFmtId="10" fontId="0" fillId="0" borderId="11" xfId="0" applyNumberFormat="1" applyBorder="1"/>
    <xf numFmtId="10" fontId="0" fillId="0" borderId="18" xfId="0" applyNumberFormat="1" applyBorder="1"/>
    <xf numFmtId="0" fontId="11" fillId="0" borderId="0" xfId="0" applyFont="1"/>
    <xf numFmtId="44" fontId="0" fillId="0" borderId="11" xfId="0" applyNumberFormat="1" applyBorder="1"/>
    <xf numFmtId="10" fontId="0" fillId="0" borderId="0" xfId="2" applyNumberFormat="1" applyFont="1"/>
    <xf numFmtId="44" fontId="0" fillId="0" borderId="0" xfId="2" applyNumberFormat="1" applyFont="1" applyBorder="1"/>
    <xf numFmtId="10" fontId="0" fillId="0" borderId="0" xfId="0" applyNumberFormat="1"/>
    <xf numFmtId="8" fontId="0" fillId="0" borderId="11" xfId="0" applyNumberFormat="1" applyBorder="1"/>
    <xf numFmtId="44" fontId="0" fillId="0" borderId="16" xfId="0" applyNumberFormat="1" applyBorder="1"/>
    <xf numFmtId="0" fontId="11" fillId="0" borderId="12" xfId="0" applyFont="1" applyBorder="1" applyAlignment="1">
      <alignment horizontal="center" vertical="center"/>
    </xf>
    <xf numFmtId="10" fontId="0" fillId="0" borderId="16" xfId="2" applyNumberFormat="1" applyFont="1" applyBorder="1"/>
    <xf numFmtId="10" fontId="11" fillId="0" borderId="0" xfId="2" applyNumberFormat="1" applyFont="1"/>
    <xf numFmtId="165" fontId="11" fillId="0" borderId="0" xfId="2" applyNumberFormat="1" applyFont="1"/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44" fontId="0" fillId="0" borderId="18" xfId="0" applyNumberFormat="1" applyBorder="1"/>
    <xf numFmtId="8" fontId="0" fillId="0" borderId="18" xfId="0" applyNumberFormat="1" applyBorder="1"/>
    <xf numFmtId="44" fontId="0" fillId="0" borderId="19" xfId="0" applyNumberFormat="1" applyBorder="1"/>
    <xf numFmtId="44" fontId="11" fillId="0" borderId="0" xfId="0" applyNumberFormat="1" applyFont="1"/>
    <xf numFmtId="44" fontId="0" fillId="2" borderId="18" xfId="2" applyNumberFormat="1" applyFont="1" applyFill="1" applyBorder="1"/>
    <xf numFmtId="44" fontId="0" fillId="2" borderId="0" xfId="0" applyNumberFormat="1" applyFill="1"/>
    <xf numFmtId="10" fontId="0" fillId="2" borderId="18" xfId="0" applyNumberFormat="1" applyFill="1" applyBorder="1"/>
    <xf numFmtId="44" fontId="0" fillId="2" borderId="18" xfId="0" applyNumberFormat="1" applyFill="1" applyBorder="1"/>
    <xf numFmtId="44" fontId="0" fillId="2" borderId="19" xfId="0" applyNumberFormat="1" applyFill="1" applyBorder="1"/>
    <xf numFmtId="0" fontId="11" fillId="0" borderId="2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44" fontId="11" fillId="0" borderId="24" xfId="0" applyNumberFormat="1" applyFont="1" applyBorder="1" applyAlignment="1">
      <alignment horizontal="center" vertical="center" wrapText="1"/>
    </xf>
    <xf numFmtId="10" fontId="11" fillId="0" borderId="0" xfId="0" applyNumberFormat="1" applyFont="1"/>
    <xf numFmtId="0" fontId="13" fillId="0" borderId="0" xfId="0" applyFont="1"/>
    <xf numFmtId="0" fontId="11" fillId="0" borderId="12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7" xfId="0" applyFont="1" applyBorder="1"/>
    <xf numFmtId="44" fontId="11" fillId="0" borderId="18" xfId="1" applyFont="1" applyBorder="1"/>
    <xf numFmtId="10" fontId="11" fillId="0" borderId="18" xfId="0" applyNumberFormat="1" applyFont="1" applyBorder="1"/>
    <xf numFmtId="0" fontId="11" fillId="0" borderId="18" xfId="0" applyFont="1" applyBorder="1"/>
    <xf numFmtId="10" fontId="11" fillId="2" borderId="19" xfId="2" applyNumberFormat="1" applyFont="1" applyFill="1" applyBorder="1"/>
    <xf numFmtId="0" fontId="7" fillId="3" borderId="2" xfId="0" applyFont="1" applyFill="1" applyBorder="1" applyAlignment="1">
      <alignment horizontal="center" vertical="center" wrapText="1" readingOrder="1"/>
    </xf>
    <xf numFmtId="0" fontId="7" fillId="3" borderId="6" xfId="0" applyFont="1" applyFill="1" applyBorder="1" applyAlignment="1">
      <alignment horizontal="center" vertical="center" wrapText="1" readingOrder="1"/>
    </xf>
    <xf numFmtId="0" fontId="7" fillId="3" borderId="3" xfId="0" applyFont="1" applyFill="1" applyBorder="1" applyAlignment="1">
      <alignment horizontal="center" vertical="center" wrapText="1" readingOrder="1"/>
    </xf>
    <xf numFmtId="0" fontId="7" fillId="3" borderId="7" xfId="0" applyFont="1" applyFill="1" applyBorder="1" applyAlignment="1">
      <alignment horizontal="center" vertical="center" wrapText="1" readingOrder="1"/>
    </xf>
    <xf numFmtId="0" fontId="7" fillId="3" borderId="4" xfId="0" applyFont="1" applyFill="1" applyBorder="1" applyAlignment="1">
      <alignment horizontal="center" vertical="center" wrapText="1" readingOrder="1"/>
    </xf>
    <xf numFmtId="0" fontId="7" fillId="3" borderId="5" xfId="0" applyFont="1" applyFill="1" applyBorder="1" applyAlignment="1">
      <alignment horizontal="center" vertical="center" wrapText="1" readingOrder="1"/>
    </xf>
    <xf numFmtId="0" fontId="12" fillId="0" borderId="20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4" fillId="0" borderId="0" xfId="0" applyFont="1"/>
    <xf numFmtId="0" fontId="15" fillId="0" borderId="0" xfId="0" applyFont="1" applyAlignment="1">
      <alignment horizontal="left"/>
    </xf>
    <xf numFmtId="0" fontId="3" fillId="0" borderId="25" xfId="0" applyFont="1" applyBorder="1" applyAlignment="1">
      <alignment horizontal="left" vertical="center" wrapText="1" readingOrder="1"/>
    </xf>
    <xf numFmtId="0" fontId="2" fillId="0" borderId="28" xfId="0" applyFont="1" applyBorder="1" applyAlignment="1">
      <alignment horizontal="left" vertical="center" wrapText="1" readingOrder="1"/>
    </xf>
    <xf numFmtId="0" fontId="2" fillId="0" borderId="29" xfId="0" applyFont="1" applyBorder="1" applyAlignment="1">
      <alignment horizontal="center" vertical="top" wrapText="1"/>
    </xf>
    <xf numFmtId="44" fontId="2" fillId="0" borderId="29" xfId="0" applyNumberFormat="1" applyFont="1" applyBorder="1" applyAlignment="1">
      <alignment horizontal="center" vertical="top" wrapText="1"/>
    </xf>
    <xf numFmtId="44" fontId="2" fillId="0" borderId="35" xfId="0" applyNumberFormat="1" applyFont="1" applyBorder="1" applyAlignment="1">
      <alignment horizontal="center" vertical="top" wrapText="1"/>
    </xf>
    <xf numFmtId="44" fontId="2" fillId="0" borderId="36" xfId="0" applyNumberFormat="1" applyFont="1" applyBorder="1" applyAlignment="1">
      <alignment horizontal="center" vertical="top" wrapText="1"/>
    </xf>
    <xf numFmtId="0" fontId="2" fillId="0" borderId="37" xfId="0" applyFont="1" applyBorder="1" applyAlignment="1">
      <alignment horizontal="center" vertical="top" wrapText="1"/>
    </xf>
    <xf numFmtId="0" fontId="2" fillId="0" borderId="30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0" fontId="2" fillId="2" borderId="28" xfId="0" applyFont="1" applyFill="1" applyBorder="1" applyAlignment="1">
      <alignment horizontal="left" vertical="center" wrapText="1" readingOrder="1"/>
    </xf>
    <xf numFmtId="0" fontId="2" fillId="2" borderId="29" xfId="0" applyFont="1" applyFill="1" applyBorder="1" applyAlignment="1">
      <alignment horizontal="center" vertical="top" wrapText="1"/>
    </xf>
    <xf numFmtId="44" fontId="2" fillId="2" borderId="29" xfId="0" applyNumberFormat="1" applyFont="1" applyFill="1" applyBorder="1" applyAlignment="1">
      <alignment horizontal="center" vertical="top" wrapText="1"/>
    </xf>
    <xf numFmtId="0" fontId="3" fillId="2" borderId="31" xfId="0" applyFont="1" applyFill="1" applyBorder="1" applyAlignment="1">
      <alignment horizontal="left" vertical="center" wrapText="1" readingOrder="1"/>
    </xf>
    <xf numFmtId="0" fontId="2" fillId="2" borderId="32" xfId="0" applyFont="1" applyFill="1" applyBorder="1" applyAlignment="1">
      <alignment horizontal="center" vertical="top" wrapText="1"/>
    </xf>
    <xf numFmtId="44" fontId="2" fillId="2" borderId="32" xfId="0" applyNumberFormat="1" applyFont="1" applyFill="1" applyBorder="1" applyAlignment="1">
      <alignment horizontal="center" vertical="top" wrapText="1"/>
    </xf>
    <xf numFmtId="0" fontId="3" fillId="0" borderId="26" xfId="0" applyNumberFormat="1" applyFont="1" applyBorder="1" applyAlignment="1">
      <alignment horizontal="center" vertical="center" wrapText="1" readingOrder="1"/>
    </xf>
    <xf numFmtId="0" fontId="3" fillId="0" borderId="34" xfId="0" applyNumberFormat="1" applyFont="1" applyBorder="1" applyAlignment="1">
      <alignment horizontal="center" vertical="center" wrapText="1" readingOrder="1"/>
    </xf>
    <xf numFmtId="0" fontId="3" fillId="0" borderId="27" xfId="0" applyNumberFormat="1" applyFont="1" applyBorder="1" applyAlignment="1">
      <alignment horizontal="center" vertical="center" wrapText="1" readingOrder="1"/>
    </xf>
    <xf numFmtId="0" fontId="14" fillId="0" borderId="0" xfId="0" applyFont="1" applyFill="1"/>
    <xf numFmtId="0" fontId="2" fillId="0" borderId="0" xfId="0" applyFont="1" applyFill="1" applyBorder="1" applyAlignment="1">
      <alignment horizontal="left" vertical="center" wrapText="1" readingOrder="1"/>
    </xf>
    <xf numFmtId="0" fontId="2" fillId="0" borderId="0" xfId="0" applyFont="1" applyFill="1" applyBorder="1" applyAlignment="1">
      <alignment horizontal="center" vertical="top" wrapText="1"/>
    </xf>
    <xf numFmtId="44" fontId="2" fillId="0" borderId="0" xfId="0" applyNumberFormat="1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3" fillId="0" borderId="0" xfId="0" applyFont="1" applyFill="1" applyBorder="1" applyAlignment="1">
      <alignment horizontal="left" vertical="center" wrapText="1" readingOrder="1"/>
    </xf>
    <xf numFmtId="0" fontId="2" fillId="0" borderId="11" xfId="0" applyFont="1" applyFill="1" applyBorder="1" applyAlignment="1">
      <alignment horizontal="center" vertical="top" wrapText="1"/>
    </xf>
    <xf numFmtId="44" fontId="2" fillId="0" borderId="11" xfId="0" applyNumberFormat="1" applyFont="1" applyFill="1" applyBorder="1" applyAlignment="1">
      <alignment horizontal="center" vertical="top" wrapText="1"/>
    </xf>
    <xf numFmtId="0" fontId="3" fillId="0" borderId="12" xfId="0" applyFont="1" applyBorder="1" applyAlignment="1">
      <alignment horizontal="left" vertical="center" wrapText="1" readingOrder="1"/>
    </xf>
    <xf numFmtId="0" fontId="3" fillId="0" borderId="13" xfId="0" applyNumberFormat="1" applyFont="1" applyBorder="1" applyAlignment="1">
      <alignment horizontal="center" vertical="center" wrapText="1" readingOrder="1"/>
    </xf>
    <xf numFmtId="0" fontId="3" fillId="0" borderId="14" xfId="0" applyNumberFormat="1" applyFont="1" applyBorder="1" applyAlignment="1">
      <alignment horizontal="center" vertical="center" wrapText="1" readingOrder="1"/>
    </xf>
    <xf numFmtId="0" fontId="2" fillId="0" borderId="15" xfId="0" applyFont="1" applyFill="1" applyBorder="1" applyAlignment="1">
      <alignment horizontal="left" vertical="center" wrapText="1" readingOrder="1"/>
    </xf>
    <xf numFmtId="44" fontId="2" fillId="0" borderId="16" xfId="0" applyNumberFormat="1" applyFont="1" applyFill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2" fillId="0" borderId="17" xfId="0" applyFont="1" applyFill="1" applyBorder="1" applyAlignment="1">
      <alignment horizontal="left" vertical="center" wrapText="1" readingOrder="1"/>
    </xf>
    <xf numFmtId="44" fontId="2" fillId="0" borderId="18" xfId="0" applyNumberFormat="1" applyFont="1" applyFill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 wrapText="1"/>
    </xf>
    <xf numFmtId="9" fontId="0" fillId="0" borderId="0" xfId="0" applyNumberFormat="1"/>
    <xf numFmtId="0" fontId="17" fillId="0" borderId="0" xfId="0" applyFont="1"/>
    <xf numFmtId="0" fontId="3" fillId="0" borderId="17" xfId="0" applyFont="1" applyBorder="1" applyAlignment="1">
      <alignment horizontal="center" vertical="center" wrapText="1" readingOrder="1"/>
    </xf>
    <xf numFmtId="0" fontId="3" fillId="0" borderId="15" xfId="0" applyFont="1" applyBorder="1" applyAlignment="1">
      <alignment horizontal="center" vertical="center" wrapText="1" readingOrder="1"/>
    </xf>
    <xf numFmtId="0" fontId="0" fillId="0" borderId="0" xfId="0" applyFont="1" applyBorder="1"/>
    <xf numFmtId="3" fontId="18" fillId="0" borderId="19" xfId="0" applyNumberFormat="1" applyFont="1" applyFill="1" applyBorder="1" applyAlignment="1">
      <alignment horizontal="center" vertical="center" wrapText="1" readingOrder="1"/>
    </xf>
    <xf numFmtId="0" fontId="20" fillId="0" borderId="15" xfId="0" applyFont="1" applyFill="1" applyBorder="1" applyAlignment="1">
      <alignment horizontal="center" vertical="center" wrapText="1" readingOrder="1"/>
    </xf>
    <xf numFmtId="9" fontId="20" fillId="0" borderId="11" xfId="0" applyNumberFormat="1" applyFont="1" applyFill="1" applyBorder="1" applyAlignment="1">
      <alignment horizontal="center" vertical="center" wrapText="1" readingOrder="1"/>
    </xf>
    <xf numFmtId="6" fontId="20" fillId="0" borderId="11" xfId="0" applyNumberFormat="1" applyFont="1" applyFill="1" applyBorder="1" applyAlignment="1">
      <alignment horizontal="center" vertical="center" wrapText="1" readingOrder="1"/>
    </xf>
    <xf numFmtId="3" fontId="20" fillId="0" borderId="11" xfId="0" applyNumberFormat="1" applyFont="1" applyFill="1" applyBorder="1" applyAlignment="1">
      <alignment horizontal="center" vertical="center" wrapText="1" readingOrder="1"/>
    </xf>
    <xf numFmtId="3" fontId="20" fillId="0" borderId="16" xfId="0" applyNumberFormat="1" applyFont="1" applyFill="1" applyBorder="1" applyAlignment="1">
      <alignment horizontal="center" vertical="center" wrapText="1" readingOrder="1"/>
    </xf>
    <xf numFmtId="0" fontId="18" fillId="0" borderId="38" xfId="0" applyFont="1" applyFill="1" applyBorder="1" applyAlignment="1">
      <alignment horizontal="center" vertical="center" wrapText="1" readingOrder="1"/>
    </xf>
    <xf numFmtId="0" fontId="18" fillId="0" borderId="39" xfId="0" applyFont="1" applyFill="1" applyBorder="1" applyAlignment="1">
      <alignment horizontal="center" vertical="center" wrapText="1" readingOrder="1"/>
    </xf>
    <xf numFmtId="0" fontId="18" fillId="0" borderId="40" xfId="0" applyFont="1" applyFill="1" applyBorder="1" applyAlignment="1">
      <alignment horizontal="center" vertical="center" wrapText="1" readingOrder="1"/>
    </xf>
    <xf numFmtId="0" fontId="18" fillId="0" borderId="22" xfId="0" applyFont="1" applyFill="1" applyBorder="1" applyAlignment="1">
      <alignment horizontal="center" vertical="center" wrapText="1" readingOrder="1"/>
    </xf>
    <xf numFmtId="0" fontId="18" fillId="0" borderId="23" xfId="0" applyFont="1" applyFill="1" applyBorder="1" applyAlignment="1">
      <alignment horizontal="center" vertical="center" wrapText="1" readingOrder="1"/>
    </xf>
    <xf numFmtId="0" fontId="18" fillId="0" borderId="24" xfId="0" applyFont="1" applyFill="1" applyBorder="1" applyAlignment="1">
      <alignment horizontal="center" vertical="center" wrapText="1" readingOrder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 readingOrder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41637</xdr:rowOff>
    </xdr:from>
    <xdr:to>
      <xdr:col>7</xdr:col>
      <xdr:colOff>373504</xdr:colOff>
      <xdr:row>5</xdr:row>
      <xdr:rowOff>124916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632303-E95D-7F92-79C3-CDBC5D740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30471" r="-45" b="37172"/>
        <a:stretch/>
      </xdr:blipFill>
      <xdr:spPr>
        <a:xfrm>
          <a:off x="0" y="41637"/>
          <a:ext cx="6681865" cy="12283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28380</xdr:colOff>
      <xdr:row>43</xdr:row>
      <xdr:rowOff>119812</xdr:rowOff>
    </xdr:from>
    <xdr:to>
      <xdr:col>6</xdr:col>
      <xdr:colOff>629795</xdr:colOff>
      <xdr:row>57</xdr:row>
      <xdr:rowOff>153709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72F927-F224-1243-A99D-966D6A08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80" y="7697242"/>
          <a:ext cx="4773259" cy="2460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283798</xdr:rowOff>
    </xdr:from>
    <xdr:to>
      <xdr:col>7</xdr:col>
      <xdr:colOff>420432</xdr:colOff>
      <xdr:row>19</xdr:row>
      <xdr:rowOff>86612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9350CC8-E9F2-918E-0F2F-7F203C319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62"/>
          <a:ext cx="5287583" cy="29742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63855</xdr:rowOff>
    </xdr:from>
    <xdr:to>
      <xdr:col>7</xdr:col>
      <xdr:colOff>244849</xdr:colOff>
      <xdr:row>92</xdr:row>
      <xdr:rowOff>2037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752EB2A-1049-03BA-101A-2198E510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303073"/>
          <a:ext cx="5112000" cy="287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7</xdr:col>
      <xdr:colOff>244849</xdr:colOff>
      <xdr:row>113</xdr:row>
      <xdr:rowOff>101366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0AF854E-F502-E7DD-D712-05987FD38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020838"/>
          <a:ext cx="5112000" cy="287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7</xdr:col>
      <xdr:colOff>244849</xdr:colOff>
      <xdr:row>134</xdr:row>
      <xdr:rowOff>101365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0505475-7A99-46CB-64F1-B7671B53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0830838"/>
          <a:ext cx="5112000" cy="287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7095</xdr:colOff>
      <xdr:row>138</xdr:row>
      <xdr:rowOff>42569</xdr:rowOff>
    </xdr:from>
    <xdr:to>
      <xdr:col>7</xdr:col>
      <xdr:colOff>251944</xdr:colOff>
      <xdr:row>155</xdr:row>
      <xdr:rowOff>87175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29B5296-F9AC-F2CE-934D-41816150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95" y="24491843"/>
          <a:ext cx="5112000" cy="287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E01E1-0F78-8D4A-81F5-FA703C1D20B8}">
  <dimension ref="B2:G9"/>
  <sheetViews>
    <sheetView showGridLines="0" topLeftCell="B2" zoomScale="145" zoomScaleNormal="145" workbookViewId="0">
      <selection activeCell="B12" sqref="B12"/>
    </sheetView>
  </sheetViews>
  <sheetFormatPr baseColWidth="10" defaultRowHeight="13"/>
  <cols>
    <col min="2" max="2" width="70.3984375" customWidth="1"/>
    <col min="3" max="3" width="14.19921875" customWidth="1"/>
    <col min="4" max="4" width="19" customWidth="1"/>
    <col min="5" max="5" width="20" customWidth="1"/>
    <col min="6" max="6" width="17.59765625" customWidth="1"/>
    <col min="7" max="7" width="23.796875" customWidth="1"/>
  </cols>
  <sheetData>
    <row r="2" spans="2:7" ht="14" thickBot="1"/>
    <row r="3" spans="2:7" ht="36" customHeight="1" thickBot="1">
      <c r="B3" s="77" t="s">
        <v>8</v>
      </c>
      <c r="C3" s="79" t="s">
        <v>9</v>
      </c>
      <c r="D3" s="81" t="s">
        <v>10</v>
      </c>
      <c r="E3" s="82"/>
      <c r="F3" s="81" t="s">
        <v>11</v>
      </c>
      <c r="G3" s="82"/>
    </row>
    <row r="4" spans="2:7" ht="40" thickTop="1" thickBot="1">
      <c r="B4" s="78"/>
      <c r="C4" s="80"/>
      <c r="D4" s="8" t="s">
        <v>12</v>
      </c>
      <c r="E4" s="9" t="s">
        <v>13</v>
      </c>
      <c r="F4" s="9" t="s">
        <v>12</v>
      </c>
      <c r="G4" s="9" t="s">
        <v>14</v>
      </c>
    </row>
    <row r="5" spans="2:7" ht="21" thickTop="1" thickBot="1">
      <c r="B5" s="10" t="s">
        <v>15</v>
      </c>
      <c r="C5" s="11">
        <v>0.4</v>
      </c>
      <c r="D5" s="12">
        <v>10</v>
      </c>
      <c r="E5" s="13">
        <f>+D5*C5</f>
        <v>4</v>
      </c>
      <c r="F5" s="12">
        <v>10</v>
      </c>
      <c r="G5" s="13">
        <f>+F5*C5</f>
        <v>4</v>
      </c>
    </row>
    <row r="6" spans="2:7" ht="20" thickBot="1">
      <c r="B6" s="14" t="s">
        <v>16</v>
      </c>
      <c r="C6" s="15">
        <v>0.2</v>
      </c>
      <c r="D6" s="15">
        <v>6</v>
      </c>
      <c r="E6" s="16">
        <f t="shared" ref="E6:E8" si="0">+D6*C6</f>
        <v>1.2000000000000002</v>
      </c>
      <c r="F6" s="15">
        <v>2</v>
      </c>
      <c r="G6" s="16">
        <f t="shared" ref="G6:G8" si="1">+F6*C6</f>
        <v>0.4</v>
      </c>
    </row>
    <row r="7" spans="2:7" ht="20" thickBot="1">
      <c r="B7" s="17" t="s">
        <v>17</v>
      </c>
      <c r="C7" s="12">
        <v>0.05</v>
      </c>
      <c r="D7" s="12">
        <v>8</v>
      </c>
      <c r="E7" s="13">
        <f t="shared" si="0"/>
        <v>0.4</v>
      </c>
      <c r="F7" s="12">
        <v>8</v>
      </c>
      <c r="G7" s="13">
        <f t="shared" si="1"/>
        <v>0.4</v>
      </c>
    </row>
    <row r="8" spans="2:7" ht="20" thickBot="1">
      <c r="B8" s="14" t="s">
        <v>18</v>
      </c>
      <c r="C8" s="15">
        <v>0.35</v>
      </c>
      <c r="D8" s="15">
        <v>10</v>
      </c>
      <c r="E8" s="16">
        <f t="shared" si="0"/>
        <v>3.5</v>
      </c>
      <c r="F8" s="15">
        <v>5</v>
      </c>
      <c r="G8" s="16">
        <f t="shared" si="1"/>
        <v>1.75</v>
      </c>
    </row>
    <row r="9" spans="2:7" ht="24" thickBot="1">
      <c r="B9" s="18" t="s">
        <v>19</v>
      </c>
      <c r="C9" s="19">
        <f>SUM(C5:C8)</f>
        <v>1</v>
      </c>
      <c r="D9" s="20"/>
      <c r="E9" s="21">
        <f>SUM(E5:E8)</f>
        <v>9.1000000000000014</v>
      </c>
      <c r="F9" s="20"/>
      <c r="G9" s="21">
        <f>SUM(G5:G8)</f>
        <v>6.5500000000000007</v>
      </c>
    </row>
  </sheetData>
  <mergeCells count="4">
    <mergeCell ref="B3:B4"/>
    <mergeCell ref="C3:C4"/>
    <mergeCell ref="D3:E3"/>
    <mergeCell ref="F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48B8D-0751-9044-A125-41A8AF896705}">
  <dimension ref="C3:F33"/>
  <sheetViews>
    <sheetView showGridLines="0" zoomScale="160" zoomScaleNormal="160" workbookViewId="0">
      <selection activeCell="B5" sqref="B5"/>
    </sheetView>
  </sheetViews>
  <sheetFormatPr baseColWidth="10" defaultRowHeight="13"/>
  <cols>
    <col min="1" max="1" width="11" style="1"/>
    <col min="2" max="2" width="9.19921875" style="1" customWidth="1"/>
    <col min="3" max="3" width="19.59765625" style="1" customWidth="1"/>
    <col min="4" max="4" width="15.3984375" style="1" bestFit="1" customWidth="1"/>
    <col min="5" max="5" width="16.59765625" style="1" customWidth="1"/>
    <col min="6" max="6" width="16.19921875" style="1" customWidth="1"/>
    <col min="7" max="16384" width="11" style="1"/>
  </cols>
  <sheetData>
    <row r="3" spans="4:6" ht="37" customHeight="1"/>
    <row r="8" spans="4:6" ht="28">
      <c r="D8" s="7" t="s">
        <v>5</v>
      </c>
      <c r="E8" s="7" t="s">
        <v>4</v>
      </c>
      <c r="F8" s="7" t="s">
        <v>3</v>
      </c>
    </row>
    <row r="9" spans="4:6">
      <c r="D9" s="6">
        <v>1</v>
      </c>
      <c r="E9" s="5">
        <v>753000</v>
      </c>
      <c r="F9" s="5"/>
    </row>
    <row r="10" spans="4:6">
      <c r="D10" s="6">
        <v>2</v>
      </c>
      <c r="E10" s="5">
        <v>452000</v>
      </c>
      <c r="F10" s="5"/>
    </row>
    <row r="11" spans="4:6">
      <c r="D11" s="6">
        <v>3</v>
      </c>
      <c r="E11" s="5">
        <v>689000</v>
      </c>
      <c r="F11" s="5"/>
    </row>
    <row r="12" spans="4:6">
      <c r="D12" s="6">
        <v>4</v>
      </c>
      <c r="E12" s="5">
        <v>789000</v>
      </c>
      <c r="F12" s="5"/>
    </row>
    <row r="13" spans="4:6">
      <c r="D13" s="6">
        <v>5</v>
      </c>
      <c r="E13" s="5">
        <v>876542</v>
      </c>
      <c r="F13" s="5"/>
    </row>
    <row r="14" spans="4:6">
      <c r="F14" s="3">
        <f>SUM(F9:F13)</f>
        <v>0</v>
      </c>
    </row>
    <row r="15" spans="4:6">
      <c r="F15" s="3"/>
    </row>
    <row r="16" spans="4:6">
      <c r="D16" s="1" t="s">
        <v>2</v>
      </c>
      <c r="F16" s="3">
        <f>+F14+F21</f>
        <v>0</v>
      </c>
    </row>
    <row r="18" spans="3:6">
      <c r="D18" s="1" t="s">
        <v>7</v>
      </c>
      <c r="E18" s="4"/>
    </row>
    <row r="21" spans="3:6">
      <c r="C21" s="1" t="s">
        <v>1</v>
      </c>
      <c r="D21" s="3"/>
      <c r="E21" s="3"/>
      <c r="F21" s="3"/>
    </row>
    <row r="22" spans="3:6">
      <c r="C22" s="1" t="s">
        <v>6</v>
      </c>
      <c r="D22" s="3">
        <f>SUM(F9:F13)</f>
        <v>0</v>
      </c>
      <c r="E22" s="3" t="s">
        <v>0</v>
      </c>
      <c r="F22" s="3">
        <v>0</v>
      </c>
    </row>
    <row r="23" spans="3:6">
      <c r="D23" s="3"/>
      <c r="E23" s="3"/>
      <c r="F23" s="3"/>
    </row>
    <row r="33" spans="3:3">
      <c r="C33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C5477-8DC6-2F44-92B5-1C55F10C8DBE}">
  <dimension ref="A1:R152"/>
  <sheetViews>
    <sheetView showGridLines="0" topLeftCell="K54" zoomScale="179" zoomScaleNormal="179" workbookViewId="0">
      <selection activeCell="L58" sqref="L58"/>
    </sheetView>
  </sheetViews>
  <sheetFormatPr baseColWidth="10" defaultRowHeight="13"/>
  <cols>
    <col min="10" max="10" width="19.3984375" customWidth="1"/>
    <col min="11" max="11" width="21.3984375" customWidth="1"/>
    <col min="12" max="12" width="17" customWidth="1"/>
    <col min="13" max="13" width="14.19921875" bestFit="1" customWidth="1"/>
    <col min="14" max="14" width="15" customWidth="1"/>
    <col min="15" max="15" width="12.796875" bestFit="1" customWidth="1"/>
    <col min="16" max="16" width="19.19921875" customWidth="1"/>
    <col min="17" max="17" width="7.19921875" customWidth="1"/>
    <col min="18" max="18" width="14" customWidth="1"/>
  </cols>
  <sheetData>
    <row r="1" spans="1:18" ht="26" thickBot="1">
      <c r="A1" s="22" t="s">
        <v>27</v>
      </c>
      <c r="I1" s="83" t="s">
        <v>39</v>
      </c>
      <c r="J1" s="83"/>
      <c r="K1" s="83"/>
      <c r="L1" s="83"/>
      <c r="M1" s="83"/>
      <c r="N1" s="83"/>
      <c r="O1" s="83"/>
    </row>
    <row r="2" spans="1:18" ht="15" thickTop="1">
      <c r="I2" s="31" t="s">
        <v>28</v>
      </c>
      <c r="J2" s="32" t="s">
        <v>29</v>
      </c>
      <c r="K2" s="32" t="s">
        <v>30</v>
      </c>
      <c r="L2" s="32" t="s">
        <v>31</v>
      </c>
      <c r="M2" s="32" t="s">
        <v>32</v>
      </c>
      <c r="N2" s="32" t="s">
        <v>33</v>
      </c>
      <c r="O2" s="33" t="s">
        <v>34</v>
      </c>
      <c r="P2" s="49" t="s">
        <v>36</v>
      </c>
      <c r="Q2" s="33" t="s">
        <v>48</v>
      </c>
    </row>
    <row r="3" spans="1:18">
      <c r="I3" s="53">
        <v>0</v>
      </c>
      <c r="J3" s="30"/>
      <c r="K3" s="39"/>
      <c r="L3" s="29"/>
      <c r="M3" s="29"/>
      <c r="N3" s="29"/>
      <c r="O3" s="35"/>
      <c r="P3" s="34" t="s">
        <v>35</v>
      </c>
      <c r="Q3" s="35"/>
    </row>
    <row r="4" spans="1:18">
      <c r="I4" s="53">
        <v>1</v>
      </c>
      <c r="J4" s="30"/>
      <c r="K4" s="40"/>
      <c r="L4" s="43">
        <f>J3*K4</f>
        <v>0</v>
      </c>
      <c r="M4" s="47" t="e">
        <f>PMT(K$4,Q$6,J$3,0,0)</f>
        <v>#NUM!</v>
      </c>
      <c r="N4" s="43" t="e">
        <f>+M4+L4</f>
        <v>#NUM!</v>
      </c>
      <c r="O4" s="48" t="e">
        <f>+J3+N4</f>
        <v>#NUM!</v>
      </c>
      <c r="P4" s="34" t="s">
        <v>30</v>
      </c>
      <c r="Q4" s="50"/>
    </row>
    <row r="5" spans="1:18">
      <c r="I5" s="53">
        <v>2</v>
      </c>
      <c r="J5" s="30"/>
      <c r="K5" s="40">
        <f>K4</f>
        <v>0</v>
      </c>
      <c r="L5" s="43">
        <f>K5*J5</f>
        <v>0</v>
      </c>
      <c r="M5" s="47" t="e">
        <f>PMT(K$4,Q$6,J$3,0,0)</f>
        <v>#NUM!</v>
      </c>
      <c r="N5" s="43" t="e">
        <f>+M5+L5</f>
        <v>#NUM!</v>
      </c>
      <c r="O5" s="48" t="e">
        <f>+O4+N5</f>
        <v>#NUM!</v>
      </c>
      <c r="P5" s="34" t="s">
        <v>37</v>
      </c>
      <c r="Q5" s="35"/>
    </row>
    <row r="6" spans="1:18" ht="14" thickBot="1">
      <c r="I6" s="53">
        <v>3</v>
      </c>
      <c r="J6" s="30"/>
      <c r="K6" s="40">
        <f>K5</f>
        <v>0</v>
      </c>
      <c r="L6" s="43">
        <f>K6*J6</f>
        <v>0</v>
      </c>
      <c r="M6" s="47" t="e">
        <f>PMT(K$4,Q$6,J$3,0,0)</f>
        <v>#NUM!</v>
      </c>
      <c r="N6" s="43" t="e">
        <f>+M6+L6</f>
        <v>#NUM!</v>
      </c>
      <c r="O6" s="48" t="e">
        <f>+O5+N6</f>
        <v>#NUM!</v>
      </c>
      <c r="P6" s="36" t="s">
        <v>38</v>
      </c>
      <c r="Q6" s="38"/>
    </row>
    <row r="7" spans="1:18" ht="14" thickTop="1">
      <c r="I7" s="53">
        <v>4</v>
      </c>
      <c r="J7" s="30"/>
      <c r="K7" s="40">
        <f t="shared" ref="K7:K39" si="0">K6</f>
        <v>0</v>
      </c>
      <c r="L7" s="43">
        <f t="shared" ref="L7:L39" si="1">K7*J7</f>
        <v>0</v>
      </c>
      <c r="M7" s="47" t="e">
        <f t="shared" ref="M7:M39" si="2">PMT(K$4,Q$6,J$3,0,0)</f>
        <v>#NUM!</v>
      </c>
      <c r="N7" s="43" t="e">
        <f t="shared" ref="N7:N39" si="3">+M7+L7</f>
        <v>#NUM!</v>
      </c>
      <c r="O7" s="48" t="e">
        <f t="shared" ref="O7:O39" si="4">+O6+N7</f>
        <v>#NUM!</v>
      </c>
    </row>
    <row r="8" spans="1:18">
      <c r="I8" s="53">
        <v>5</v>
      </c>
      <c r="J8" s="30"/>
      <c r="K8" s="40">
        <f t="shared" si="0"/>
        <v>0</v>
      </c>
      <c r="L8" s="43">
        <f t="shared" si="1"/>
        <v>0</v>
      </c>
      <c r="M8" s="47" t="e">
        <f t="shared" si="2"/>
        <v>#NUM!</v>
      </c>
      <c r="N8" s="43" t="e">
        <f t="shared" si="3"/>
        <v>#NUM!</v>
      </c>
      <c r="O8" s="48" t="e">
        <f t="shared" si="4"/>
        <v>#NUM!</v>
      </c>
    </row>
    <row r="9" spans="1:18">
      <c r="I9" s="53">
        <v>6</v>
      </c>
      <c r="J9" s="30"/>
      <c r="K9" s="40">
        <f t="shared" si="0"/>
        <v>0</v>
      </c>
      <c r="L9" s="43">
        <f t="shared" si="1"/>
        <v>0</v>
      </c>
      <c r="M9" s="47" t="e">
        <f t="shared" si="2"/>
        <v>#NUM!</v>
      </c>
      <c r="N9" s="43" t="e">
        <f t="shared" si="3"/>
        <v>#NUM!</v>
      </c>
      <c r="O9" s="48" t="e">
        <f t="shared" si="4"/>
        <v>#NUM!</v>
      </c>
      <c r="P9" s="84" t="s">
        <v>40</v>
      </c>
      <c r="Q9" s="85"/>
      <c r="R9" s="85"/>
    </row>
    <row r="10" spans="1:18">
      <c r="I10" s="53">
        <v>7</v>
      </c>
      <c r="J10" s="30"/>
      <c r="K10" s="40">
        <f t="shared" si="0"/>
        <v>0</v>
      </c>
      <c r="L10" s="43">
        <f t="shared" si="1"/>
        <v>0</v>
      </c>
      <c r="M10" s="47" t="e">
        <f t="shared" si="2"/>
        <v>#NUM!</v>
      </c>
      <c r="N10" s="43" t="e">
        <f t="shared" si="3"/>
        <v>#NUM!</v>
      </c>
      <c r="O10" s="48" t="e">
        <f t="shared" si="4"/>
        <v>#NUM!</v>
      </c>
      <c r="P10" s="42" t="s">
        <v>43</v>
      </c>
      <c r="Q10" s="42"/>
      <c r="R10" s="58">
        <f>+J3</f>
        <v>0</v>
      </c>
    </row>
    <row r="11" spans="1:18">
      <c r="I11" s="53">
        <v>8</v>
      </c>
      <c r="J11" s="30"/>
      <c r="K11" s="40">
        <f t="shared" si="0"/>
        <v>0</v>
      </c>
      <c r="L11" s="43">
        <f t="shared" si="1"/>
        <v>0</v>
      </c>
      <c r="M11" s="47" t="e">
        <f t="shared" si="2"/>
        <v>#NUM!</v>
      </c>
      <c r="N11" s="43" t="e">
        <f t="shared" si="3"/>
        <v>#NUM!</v>
      </c>
      <c r="O11" s="48" t="e">
        <f t="shared" si="4"/>
        <v>#NUM!</v>
      </c>
      <c r="P11" s="42" t="s">
        <v>41</v>
      </c>
      <c r="Q11" s="42"/>
      <c r="R11" s="58">
        <f>SUM(L4:L39)</f>
        <v>0</v>
      </c>
    </row>
    <row r="12" spans="1:18">
      <c r="I12" s="53">
        <v>9</v>
      </c>
      <c r="J12" s="30"/>
      <c r="K12" s="40">
        <f t="shared" si="0"/>
        <v>0</v>
      </c>
      <c r="L12" s="43">
        <f t="shared" si="1"/>
        <v>0</v>
      </c>
      <c r="M12" s="47" t="e">
        <f t="shared" si="2"/>
        <v>#NUM!</v>
      </c>
      <c r="N12" s="43" t="e">
        <f t="shared" si="3"/>
        <v>#NUM!</v>
      </c>
      <c r="O12" s="48" t="e">
        <f t="shared" si="4"/>
        <v>#NUM!</v>
      </c>
      <c r="P12" t="s">
        <v>49</v>
      </c>
      <c r="R12" s="25">
        <v>0</v>
      </c>
    </row>
    <row r="13" spans="1:18">
      <c r="I13" s="53">
        <v>10</v>
      </c>
      <c r="J13" s="30"/>
      <c r="K13" s="40">
        <f t="shared" si="0"/>
        <v>0</v>
      </c>
      <c r="L13" s="43">
        <f t="shared" si="1"/>
        <v>0</v>
      </c>
      <c r="M13" s="47" t="e">
        <f t="shared" si="2"/>
        <v>#NUM!</v>
      </c>
      <c r="N13" s="43" t="e">
        <f t="shared" si="3"/>
        <v>#NUM!</v>
      </c>
      <c r="O13" s="48" t="e">
        <f t="shared" si="4"/>
        <v>#NUM!</v>
      </c>
      <c r="P13" s="42" t="s">
        <v>42</v>
      </c>
      <c r="Q13" s="42"/>
      <c r="R13" s="58">
        <f>R12*R10</f>
        <v>0</v>
      </c>
    </row>
    <row r="14" spans="1:18">
      <c r="I14" s="53">
        <v>11</v>
      </c>
      <c r="J14" s="30"/>
      <c r="K14" s="40">
        <f t="shared" si="0"/>
        <v>0</v>
      </c>
      <c r="L14" s="43">
        <f t="shared" si="1"/>
        <v>0</v>
      </c>
      <c r="M14" s="47" t="e">
        <f t="shared" si="2"/>
        <v>#NUM!</v>
      </c>
      <c r="N14" s="43" t="e">
        <f t="shared" si="3"/>
        <v>#NUM!</v>
      </c>
      <c r="O14" s="48" t="e">
        <f t="shared" si="4"/>
        <v>#NUM!</v>
      </c>
      <c r="P14" t="s">
        <v>44</v>
      </c>
      <c r="R14" s="25">
        <v>0</v>
      </c>
    </row>
    <row r="15" spans="1:18">
      <c r="I15" s="53">
        <v>12</v>
      </c>
      <c r="J15" s="30"/>
      <c r="K15" s="40">
        <f t="shared" si="0"/>
        <v>0</v>
      </c>
      <c r="L15" s="43">
        <f t="shared" si="1"/>
        <v>0</v>
      </c>
      <c r="M15" s="47" t="e">
        <f t="shared" si="2"/>
        <v>#NUM!</v>
      </c>
      <c r="N15" s="43" t="e">
        <f t="shared" si="3"/>
        <v>#NUM!</v>
      </c>
      <c r="O15" s="48" t="e">
        <f t="shared" si="4"/>
        <v>#NUM!</v>
      </c>
      <c r="P15" t="s">
        <v>45</v>
      </c>
      <c r="R15" s="23">
        <f>R10*R14</f>
        <v>0</v>
      </c>
    </row>
    <row r="16" spans="1:18">
      <c r="I16" s="53">
        <v>13</v>
      </c>
      <c r="J16" s="30"/>
      <c r="K16" s="40">
        <f t="shared" si="0"/>
        <v>0</v>
      </c>
      <c r="L16" s="43">
        <f t="shared" si="1"/>
        <v>0</v>
      </c>
      <c r="M16" s="47" t="e">
        <f t="shared" si="2"/>
        <v>#NUM!</v>
      </c>
      <c r="N16" s="43" t="e">
        <f t="shared" si="3"/>
        <v>#NUM!</v>
      </c>
      <c r="O16" s="48" t="e">
        <f t="shared" si="4"/>
        <v>#NUM!</v>
      </c>
      <c r="P16" t="s">
        <v>46</v>
      </c>
      <c r="R16" s="23">
        <f>+R15*0.16</f>
        <v>0</v>
      </c>
    </row>
    <row r="17" spans="9:18">
      <c r="I17" s="53">
        <v>14</v>
      </c>
      <c r="J17" s="30"/>
      <c r="K17" s="40">
        <f t="shared" si="0"/>
        <v>0</v>
      </c>
      <c r="L17" s="43">
        <f t="shared" si="1"/>
        <v>0</v>
      </c>
      <c r="M17" s="47" t="e">
        <f t="shared" si="2"/>
        <v>#NUM!</v>
      </c>
      <c r="N17" s="43" t="e">
        <f t="shared" si="3"/>
        <v>#NUM!</v>
      </c>
      <c r="O17" s="48" t="e">
        <f t="shared" si="4"/>
        <v>#NUM!</v>
      </c>
      <c r="P17" s="42" t="s">
        <v>47</v>
      </c>
      <c r="Q17" s="42"/>
      <c r="R17" s="58">
        <f>+R15+R16</f>
        <v>0</v>
      </c>
    </row>
    <row r="18" spans="9:18">
      <c r="I18" s="53">
        <v>15</v>
      </c>
      <c r="J18" s="30"/>
      <c r="K18" s="40">
        <f t="shared" si="0"/>
        <v>0</v>
      </c>
      <c r="L18" s="43">
        <f t="shared" si="1"/>
        <v>0</v>
      </c>
      <c r="M18" s="47" t="e">
        <f t="shared" si="2"/>
        <v>#NUM!</v>
      </c>
      <c r="N18" s="43" t="e">
        <f t="shared" si="3"/>
        <v>#NUM!</v>
      </c>
      <c r="O18" s="48" t="e">
        <f t="shared" si="4"/>
        <v>#NUM!</v>
      </c>
    </row>
    <row r="19" spans="9:18">
      <c r="I19" s="53">
        <v>16</v>
      </c>
      <c r="J19" s="30"/>
      <c r="K19" s="40">
        <f t="shared" si="0"/>
        <v>0</v>
      </c>
      <c r="L19" s="43">
        <f t="shared" si="1"/>
        <v>0</v>
      </c>
      <c r="M19" s="47" t="e">
        <f t="shared" si="2"/>
        <v>#NUM!</v>
      </c>
      <c r="N19" s="43" t="e">
        <f t="shared" si="3"/>
        <v>#NUM!</v>
      </c>
      <c r="O19" s="48" t="e">
        <f t="shared" si="4"/>
        <v>#NUM!</v>
      </c>
      <c r="P19" s="42" t="s">
        <v>50</v>
      </c>
      <c r="Q19" s="42"/>
      <c r="R19" s="51" t="e">
        <f>(((R10-R11)/(R10-R11-R13-R17))^(1/Q6))-1</f>
        <v>#DIV/0!</v>
      </c>
    </row>
    <row r="20" spans="9:18">
      <c r="I20" s="53">
        <v>17</v>
      </c>
      <c r="J20" s="30"/>
      <c r="K20" s="40">
        <f t="shared" si="0"/>
        <v>0</v>
      </c>
      <c r="L20" s="43">
        <f t="shared" si="1"/>
        <v>0</v>
      </c>
      <c r="M20" s="47" t="e">
        <f t="shared" si="2"/>
        <v>#NUM!</v>
      </c>
      <c r="N20" s="43" t="e">
        <f t="shared" si="3"/>
        <v>#NUM!</v>
      </c>
      <c r="O20" s="48" t="e">
        <f t="shared" si="4"/>
        <v>#NUM!</v>
      </c>
      <c r="P20" s="42" t="s">
        <v>51</v>
      </c>
      <c r="Q20" s="42"/>
      <c r="R20" s="52" t="e">
        <f>((R19+1)^36)-1</f>
        <v>#DIV/0!</v>
      </c>
    </row>
    <row r="21" spans="9:18">
      <c r="I21" s="53">
        <v>18</v>
      </c>
      <c r="J21" s="30"/>
      <c r="K21" s="40">
        <f t="shared" si="0"/>
        <v>0</v>
      </c>
      <c r="L21" s="43">
        <f t="shared" si="1"/>
        <v>0</v>
      </c>
      <c r="M21" s="47" t="e">
        <f t="shared" si="2"/>
        <v>#NUM!</v>
      </c>
      <c r="N21" s="43" t="e">
        <f t="shared" si="3"/>
        <v>#NUM!</v>
      </c>
      <c r="O21" s="48" t="e">
        <f t="shared" si="4"/>
        <v>#NUM!</v>
      </c>
    </row>
    <row r="22" spans="9:18">
      <c r="I22" s="53">
        <v>19</v>
      </c>
      <c r="J22" s="30"/>
      <c r="K22" s="40">
        <f t="shared" si="0"/>
        <v>0</v>
      </c>
      <c r="L22" s="43">
        <f t="shared" si="1"/>
        <v>0</v>
      </c>
      <c r="M22" s="47" t="e">
        <f t="shared" si="2"/>
        <v>#NUM!</v>
      </c>
      <c r="N22" s="43" t="e">
        <f t="shared" si="3"/>
        <v>#NUM!</v>
      </c>
      <c r="O22" s="48" t="e">
        <f t="shared" si="4"/>
        <v>#NUM!</v>
      </c>
    </row>
    <row r="23" spans="9:18">
      <c r="I23" s="53">
        <v>20</v>
      </c>
      <c r="J23" s="30"/>
      <c r="K23" s="40">
        <f t="shared" si="0"/>
        <v>0</v>
      </c>
      <c r="L23" s="43">
        <f t="shared" si="1"/>
        <v>0</v>
      </c>
      <c r="M23" s="47" t="e">
        <f t="shared" si="2"/>
        <v>#NUM!</v>
      </c>
      <c r="N23" s="43" t="e">
        <f t="shared" si="3"/>
        <v>#NUM!</v>
      </c>
      <c r="O23" s="48" t="e">
        <f t="shared" si="4"/>
        <v>#NUM!</v>
      </c>
    </row>
    <row r="24" spans="9:18">
      <c r="I24" s="53">
        <v>21</v>
      </c>
      <c r="J24" s="30"/>
      <c r="K24" s="40">
        <f t="shared" si="0"/>
        <v>0</v>
      </c>
      <c r="L24" s="43">
        <f t="shared" si="1"/>
        <v>0</v>
      </c>
      <c r="M24" s="47" t="e">
        <f t="shared" si="2"/>
        <v>#NUM!</v>
      </c>
      <c r="N24" s="43" t="e">
        <f t="shared" si="3"/>
        <v>#NUM!</v>
      </c>
      <c r="O24" s="48" t="e">
        <f t="shared" si="4"/>
        <v>#NUM!</v>
      </c>
    </row>
    <row r="25" spans="9:18">
      <c r="I25" s="53">
        <v>22</v>
      </c>
      <c r="J25" s="30"/>
      <c r="K25" s="40">
        <f t="shared" si="0"/>
        <v>0</v>
      </c>
      <c r="L25" s="43">
        <f t="shared" si="1"/>
        <v>0</v>
      </c>
      <c r="M25" s="47" t="e">
        <f t="shared" si="2"/>
        <v>#NUM!</v>
      </c>
      <c r="N25" s="43" t="e">
        <f t="shared" si="3"/>
        <v>#NUM!</v>
      </c>
      <c r="O25" s="48" t="e">
        <f t="shared" si="4"/>
        <v>#NUM!</v>
      </c>
    </row>
    <row r="26" spans="9:18">
      <c r="I26" s="53">
        <v>23</v>
      </c>
      <c r="J26" s="30"/>
      <c r="K26" s="40">
        <f t="shared" si="0"/>
        <v>0</v>
      </c>
      <c r="L26" s="43">
        <f t="shared" si="1"/>
        <v>0</v>
      </c>
      <c r="M26" s="47" t="e">
        <f t="shared" si="2"/>
        <v>#NUM!</v>
      </c>
      <c r="N26" s="43" t="e">
        <f t="shared" si="3"/>
        <v>#NUM!</v>
      </c>
      <c r="O26" s="48" t="e">
        <f t="shared" si="4"/>
        <v>#NUM!</v>
      </c>
    </row>
    <row r="27" spans="9:18">
      <c r="I27" s="53">
        <v>24</v>
      </c>
      <c r="J27" s="30"/>
      <c r="K27" s="40">
        <f t="shared" si="0"/>
        <v>0</v>
      </c>
      <c r="L27" s="43">
        <f t="shared" si="1"/>
        <v>0</v>
      </c>
      <c r="M27" s="47" t="e">
        <f t="shared" si="2"/>
        <v>#NUM!</v>
      </c>
      <c r="N27" s="43" t="e">
        <f t="shared" si="3"/>
        <v>#NUM!</v>
      </c>
      <c r="O27" s="48" t="e">
        <f t="shared" si="4"/>
        <v>#NUM!</v>
      </c>
    </row>
    <row r="28" spans="9:18">
      <c r="I28" s="53">
        <v>25</v>
      </c>
      <c r="J28" s="30"/>
      <c r="K28" s="40">
        <f t="shared" si="0"/>
        <v>0</v>
      </c>
      <c r="L28" s="43">
        <f t="shared" si="1"/>
        <v>0</v>
      </c>
      <c r="M28" s="47" t="e">
        <f t="shared" si="2"/>
        <v>#NUM!</v>
      </c>
      <c r="N28" s="43" t="e">
        <f t="shared" si="3"/>
        <v>#NUM!</v>
      </c>
      <c r="O28" s="48" t="e">
        <f t="shared" si="4"/>
        <v>#NUM!</v>
      </c>
    </row>
    <row r="29" spans="9:18">
      <c r="I29" s="53">
        <v>26</v>
      </c>
      <c r="J29" s="30"/>
      <c r="K29" s="40">
        <f t="shared" si="0"/>
        <v>0</v>
      </c>
      <c r="L29" s="43">
        <f t="shared" si="1"/>
        <v>0</v>
      </c>
      <c r="M29" s="47" t="e">
        <f t="shared" si="2"/>
        <v>#NUM!</v>
      </c>
      <c r="N29" s="43" t="e">
        <f t="shared" si="3"/>
        <v>#NUM!</v>
      </c>
      <c r="O29" s="48" t="e">
        <f t="shared" si="4"/>
        <v>#NUM!</v>
      </c>
    </row>
    <row r="30" spans="9:18">
      <c r="I30" s="53">
        <v>27</v>
      </c>
      <c r="J30" s="30"/>
      <c r="K30" s="40">
        <f t="shared" si="0"/>
        <v>0</v>
      </c>
      <c r="L30" s="43">
        <f t="shared" si="1"/>
        <v>0</v>
      </c>
      <c r="M30" s="47" t="e">
        <f t="shared" si="2"/>
        <v>#NUM!</v>
      </c>
      <c r="N30" s="43" t="e">
        <f t="shared" si="3"/>
        <v>#NUM!</v>
      </c>
      <c r="O30" s="48" t="e">
        <f t="shared" si="4"/>
        <v>#NUM!</v>
      </c>
    </row>
    <row r="31" spans="9:18">
      <c r="I31" s="53">
        <v>28</v>
      </c>
      <c r="J31" s="30"/>
      <c r="K31" s="40">
        <f t="shared" si="0"/>
        <v>0</v>
      </c>
      <c r="L31" s="43">
        <f t="shared" si="1"/>
        <v>0</v>
      </c>
      <c r="M31" s="47" t="e">
        <f t="shared" si="2"/>
        <v>#NUM!</v>
      </c>
      <c r="N31" s="43" t="e">
        <f t="shared" si="3"/>
        <v>#NUM!</v>
      </c>
      <c r="O31" s="48" t="e">
        <f t="shared" si="4"/>
        <v>#NUM!</v>
      </c>
    </row>
    <row r="32" spans="9:18">
      <c r="I32" s="53">
        <v>29</v>
      </c>
      <c r="J32" s="30"/>
      <c r="K32" s="40">
        <f t="shared" si="0"/>
        <v>0</v>
      </c>
      <c r="L32" s="43">
        <f t="shared" si="1"/>
        <v>0</v>
      </c>
      <c r="M32" s="47" t="e">
        <f t="shared" si="2"/>
        <v>#NUM!</v>
      </c>
      <c r="N32" s="43" t="e">
        <f t="shared" si="3"/>
        <v>#NUM!</v>
      </c>
      <c r="O32" s="48" t="e">
        <f t="shared" si="4"/>
        <v>#NUM!</v>
      </c>
    </row>
    <row r="33" spans="1:15">
      <c r="I33" s="53">
        <v>30</v>
      </c>
      <c r="J33" s="30"/>
      <c r="K33" s="40">
        <f t="shared" si="0"/>
        <v>0</v>
      </c>
      <c r="L33" s="43">
        <f t="shared" si="1"/>
        <v>0</v>
      </c>
      <c r="M33" s="47" t="e">
        <f t="shared" si="2"/>
        <v>#NUM!</v>
      </c>
      <c r="N33" s="43" t="e">
        <f t="shared" si="3"/>
        <v>#NUM!</v>
      </c>
      <c r="O33" s="48" t="e">
        <f t="shared" si="4"/>
        <v>#NUM!</v>
      </c>
    </row>
    <row r="34" spans="1:15">
      <c r="I34" s="53">
        <v>31</v>
      </c>
      <c r="J34" s="30"/>
      <c r="K34" s="40">
        <f t="shared" si="0"/>
        <v>0</v>
      </c>
      <c r="L34" s="43">
        <f t="shared" si="1"/>
        <v>0</v>
      </c>
      <c r="M34" s="47" t="e">
        <f t="shared" si="2"/>
        <v>#NUM!</v>
      </c>
      <c r="N34" s="43" t="e">
        <f t="shared" si="3"/>
        <v>#NUM!</v>
      </c>
      <c r="O34" s="48" t="e">
        <f t="shared" si="4"/>
        <v>#NUM!</v>
      </c>
    </row>
    <row r="35" spans="1:15">
      <c r="I35" s="53">
        <v>32</v>
      </c>
      <c r="J35" s="30"/>
      <c r="K35" s="40">
        <f t="shared" si="0"/>
        <v>0</v>
      </c>
      <c r="L35" s="43">
        <f t="shared" si="1"/>
        <v>0</v>
      </c>
      <c r="M35" s="47" t="e">
        <f t="shared" si="2"/>
        <v>#NUM!</v>
      </c>
      <c r="N35" s="43" t="e">
        <f t="shared" si="3"/>
        <v>#NUM!</v>
      </c>
      <c r="O35" s="48" t="e">
        <f t="shared" si="4"/>
        <v>#NUM!</v>
      </c>
    </row>
    <row r="36" spans="1:15">
      <c r="I36" s="53">
        <v>33</v>
      </c>
      <c r="J36" s="30"/>
      <c r="K36" s="40">
        <f t="shared" si="0"/>
        <v>0</v>
      </c>
      <c r="L36" s="43">
        <f t="shared" si="1"/>
        <v>0</v>
      </c>
      <c r="M36" s="47" t="e">
        <f t="shared" si="2"/>
        <v>#NUM!</v>
      </c>
      <c r="N36" s="43" t="e">
        <f t="shared" si="3"/>
        <v>#NUM!</v>
      </c>
      <c r="O36" s="48" t="e">
        <f t="shared" si="4"/>
        <v>#NUM!</v>
      </c>
    </row>
    <row r="37" spans="1:15">
      <c r="I37" s="53">
        <v>34</v>
      </c>
      <c r="J37" s="30"/>
      <c r="K37" s="40">
        <f t="shared" si="0"/>
        <v>0</v>
      </c>
      <c r="L37" s="43">
        <f t="shared" si="1"/>
        <v>0</v>
      </c>
      <c r="M37" s="47" t="e">
        <f t="shared" si="2"/>
        <v>#NUM!</v>
      </c>
      <c r="N37" s="43" t="e">
        <f t="shared" si="3"/>
        <v>#NUM!</v>
      </c>
      <c r="O37" s="48" t="e">
        <f t="shared" si="4"/>
        <v>#NUM!</v>
      </c>
    </row>
    <row r="38" spans="1:15">
      <c r="I38" s="53">
        <v>35</v>
      </c>
      <c r="J38" s="30"/>
      <c r="K38" s="40">
        <f t="shared" si="0"/>
        <v>0</v>
      </c>
      <c r="L38" s="43">
        <f t="shared" si="1"/>
        <v>0</v>
      </c>
      <c r="M38" s="47" t="e">
        <f t="shared" si="2"/>
        <v>#NUM!</v>
      </c>
      <c r="N38" s="43" t="e">
        <f t="shared" si="3"/>
        <v>#NUM!</v>
      </c>
      <c r="O38" s="48" t="e">
        <f t="shared" si="4"/>
        <v>#NUM!</v>
      </c>
    </row>
    <row r="39" spans="1:15" ht="14" thickBot="1">
      <c r="I39" s="54">
        <v>36</v>
      </c>
      <c r="J39" s="37"/>
      <c r="K39" s="41">
        <f t="shared" si="0"/>
        <v>0</v>
      </c>
      <c r="L39" s="55">
        <f t="shared" si="1"/>
        <v>0</v>
      </c>
      <c r="M39" s="56" t="e">
        <f t="shared" si="2"/>
        <v>#NUM!</v>
      </c>
      <c r="N39" s="55" t="e">
        <f t="shared" si="3"/>
        <v>#NUM!</v>
      </c>
      <c r="O39" s="57" t="e">
        <f t="shared" si="4"/>
        <v>#NUM!</v>
      </c>
    </row>
    <row r="40" spans="1:15" ht="14" thickTop="1">
      <c r="J40" s="45"/>
      <c r="K40" s="46"/>
    </row>
    <row r="41" spans="1:15">
      <c r="J41" s="45"/>
      <c r="K41" s="46"/>
    </row>
    <row r="42" spans="1:15" ht="23">
      <c r="A42" s="22" t="s">
        <v>82</v>
      </c>
      <c r="J42" s="45"/>
      <c r="K42" s="46"/>
    </row>
    <row r="43" spans="1:15">
      <c r="J43" s="45"/>
      <c r="K43" s="46"/>
    </row>
    <row r="45" spans="1:15" ht="23">
      <c r="K45" s="22" t="s">
        <v>20</v>
      </c>
    </row>
    <row r="47" spans="1:15">
      <c r="K47" t="s">
        <v>21</v>
      </c>
      <c r="L47" s="23">
        <v>0</v>
      </c>
    </row>
    <row r="48" spans="1:15">
      <c r="K48" t="s">
        <v>22</v>
      </c>
      <c r="L48" s="25">
        <v>0</v>
      </c>
    </row>
    <row r="49" spans="9:14">
      <c r="K49" t="s">
        <v>23</v>
      </c>
      <c r="L49" s="60">
        <v>0</v>
      </c>
    </row>
    <row r="50" spans="9:14">
      <c r="K50" t="s">
        <v>25</v>
      </c>
      <c r="L50">
        <v>0</v>
      </c>
    </row>
    <row r="51" spans="9:14">
      <c r="K51" t="s">
        <v>52</v>
      </c>
      <c r="L51">
        <v>0</v>
      </c>
      <c r="M51" s="27" t="s">
        <v>53</v>
      </c>
    </row>
    <row r="52" spans="9:14">
      <c r="K52" t="s">
        <v>24</v>
      </c>
      <c r="L52" t="e">
        <f>L50*360/L51</f>
        <v>#DIV/0!</v>
      </c>
    </row>
    <row r="53" spans="9:14">
      <c r="K53" t="s">
        <v>54</v>
      </c>
      <c r="L53" s="24">
        <v>0</v>
      </c>
    </row>
    <row r="54" spans="9:14">
      <c r="K54" t="s">
        <v>59</v>
      </c>
      <c r="L54" s="25">
        <v>0</v>
      </c>
    </row>
    <row r="55" spans="9:14">
      <c r="K55" t="s">
        <v>45</v>
      </c>
      <c r="L55" s="23">
        <f>L47*L54</f>
        <v>0</v>
      </c>
    </row>
    <row r="56" spans="9:14">
      <c r="K56" t="s">
        <v>26</v>
      </c>
      <c r="L56" s="26" t="e">
        <f>PMT(L48,L52,L47,0,0)</f>
        <v>#DIV/0!</v>
      </c>
    </row>
    <row r="57" spans="9:14" ht="14" thickBot="1"/>
    <row r="58" spans="9:14" ht="57" thickTop="1">
      <c r="I58" s="31" t="s">
        <v>28</v>
      </c>
      <c r="J58" s="32" t="s">
        <v>26</v>
      </c>
      <c r="K58" s="32" t="s">
        <v>55</v>
      </c>
      <c r="L58" s="32" t="s">
        <v>30</v>
      </c>
      <c r="M58" s="32" t="s">
        <v>56</v>
      </c>
      <c r="N58" s="33" t="s">
        <v>57</v>
      </c>
    </row>
    <row r="59" spans="9:14">
      <c r="I59" s="64">
        <v>0</v>
      </c>
      <c r="J59" s="30">
        <v>0</v>
      </c>
      <c r="K59" s="65"/>
      <c r="L59" s="65"/>
      <c r="M59" s="65"/>
      <c r="N59" s="66">
        <f>+J59</f>
        <v>0</v>
      </c>
    </row>
    <row r="60" spans="9:14">
      <c r="I60" s="53">
        <v>1</v>
      </c>
      <c r="J60" s="30" t="e">
        <f>(L$56*-1)</f>
        <v>#DIV/0!</v>
      </c>
      <c r="K60" s="30">
        <f>L$47/8</f>
        <v>0</v>
      </c>
      <c r="L60" s="39">
        <f t="shared" ref="L60:L67" si="5">L$48*L$51/360</f>
        <v>0</v>
      </c>
      <c r="M60" s="43" t="e">
        <f>(J60+K60)</f>
        <v>#DIV/0!</v>
      </c>
      <c r="N60" s="48" t="e">
        <f>M60/((1+L60)^I60)</f>
        <v>#DIV/0!</v>
      </c>
    </row>
    <row r="61" spans="9:14">
      <c r="I61" s="53">
        <v>2</v>
      </c>
      <c r="J61" s="30" t="e">
        <f t="shared" ref="J61:J67" si="6">(L$56*-1)</f>
        <v>#DIV/0!</v>
      </c>
      <c r="K61" s="30">
        <f t="shared" ref="K61:K67" si="7">L$47/8</f>
        <v>0</v>
      </c>
      <c r="L61" s="40">
        <f t="shared" si="5"/>
        <v>0</v>
      </c>
      <c r="M61" s="43" t="e">
        <f t="shared" ref="M61:M66" si="8">(J61+K61)</f>
        <v>#DIV/0!</v>
      </c>
      <c r="N61" s="48" t="e">
        <f t="shared" ref="N61:N67" si="9">M61/((1+L61)^I61)</f>
        <v>#DIV/0!</v>
      </c>
    </row>
    <row r="62" spans="9:14">
      <c r="I62" s="53">
        <v>3</v>
      </c>
      <c r="J62" s="30" t="e">
        <f t="shared" si="6"/>
        <v>#DIV/0!</v>
      </c>
      <c r="K62" s="30">
        <f t="shared" si="7"/>
        <v>0</v>
      </c>
      <c r="L62" s="40">
        <f t="shared" si="5"/>
        <v>0</v>
      </c>
      <c r="M62" s="43" t="e">
        <f t="shared" si="8"/>
        <v>#DIV/0!</v>
      </c>
      <c r="N62" s="48" t="e">
        <f t="shared" si="9"/>
        <v>#DIV/0!</v>
      </c>
    </row>
    <row r="63" spans="9:14">
      <c r="I63" s="53">
        <v>4</v>
      </c>
      <c r="J63" s="30" t="e">
        <f t="shared" si="6"/>
        <v>#DIV/0!</v>
      </c>
      <c r="K63" s="30">
        <f t="shared" si="7"/>
        <v>0</v>
      </c>
      <c r="L63" s="40">
        <f t="shared" si="5"/>
        <v>0</v>
      </c>
      <c r="M63" s="43" t="e">
        <f t="shared" si="8"/>
        <v>#DIV/0!</v>
      </c>
      <c r="N63" s="48" t="e">
        <f t="shared" si="9"/>
        <v>#DIV/0!</v>
      </c>
    </row>
    <row r="64" spans="9:14">
      <c r="I64" s="53">
        <v>5</v>
      </c>
      <c r="J64" s="30" t="e">
        <f t="shared" si="6"/>
        <v>#DIV/0!</v>
      </c>
      <c r="K64" s="30">
        <f t="shared" si="7"/>
        <v>0</v>
      </c>
      <c r="L64" s="40">
        <f t="shared" si="5"/>
        <v>0</v>
      </c>
      <c r="M64" s="43" t="e">
        <f t="shared" si="8"/>
        <v>#DIV/0!</v>
      </c>
      <c r="N64" s="48" t="e">
        <f t="shared" si="9"/>
        <v>#DIV/0!</v>
      </c>
    </row>
    <row r="65" spans="1:14">
      <c r="I65" s="53">
        <v>6</v>
      </c>
      <c r="J65" s="30" t="e">
        <f t="shared" si="6"/>
        <v>#DIV/0!</v>
      </c>
      <c r="K65" s="30">
        <f t="shared" si="7"/>
        <v>0</v>
      </c>
      <c r="L65" s="40">
        <f t="shared" si="5"/>
        <v>0</v>
      </c>
      <c r="M65" s="43" t="e">
        <f t="shared" si="8"/>
        <v>#DIV/0!</v>
      </c>
      <c r="N65" s="48" t="e">
        <f t="shared" si="9"/>
        <v>#DIV/0!</v>
      </c>
    </row>
    <row r="66" spans="1:14">
      <c r="I66" s="53">
        <v>7</v>
      </c>
      <c r="J66" s="30" t="e">
        <f t="shared" si="6"/>
        <v>#DIV/0!</v>
      </c>
      <c r="K66" s="30">
        <f t="shared" si="7"/>
        <v>0</v>
      </c>
      <c r="L66" s="40">
        <f t="shared" si="5"/>
        <v>0</v>
      </c>
      <c r="M66" s="43" t="e">
        <f t="shared" si="8"/>
        <v>#DIV/0!</v>
      </c>
      <c r="N66" s="48" t="e">
        <f t="shared" si="9"/>
        <v>#DIV/0!</v>
      </c>
    </row>
    <row r="67" spans="1:14">
      <c r="I67" s="53">
        <v>8</v>
      </c>
      <c r="J67" s="30" t="e">
        <f t="shared" si="6"/>
        <v>#DIV/0!</v>
      </c>
      <c r="K67" s="30">
        <f t="shared" si="7"/>
        <v>0</v>
      </c>
      <c r="L67" s="40">
        <f t="shared" si="5"/>
        <v>0</v>
      </c>
      <c r="M67" s="43" t="e">
        <f>(J67+K67)+J68</f>
        <v>#DIV/0!</v>
      </c>
      <c r="N67" s="48" t="e">
        <f t="shared" si="9"/>
        <v>#DIV/0!</v>
      </c>
    </row>
    <row r="68" spans="1:14" ht="14" thickBot="1">
      <c r="I68" s="54">
        <v>8</v>
      </c>
      <c r="J68" s="59">
        <f>L49</f>
        <v>0</v>
      </c>
      <c r="K68" s="59"/>
      <c r="L68" s="61"/>
      <c r="M68" s="62"/>
      <c r="N68" s="63">
        <v>0</v>
      </c>
    </row>
    <row r="69" spans="1:14" ht="14" thickTop="1"/>
    <row r="70" spans="1:14">
      <c r="I70" s="86" t="s">
        <v>61</v>
      </c>
      <c r="J70" s="86"/>
      <c r="K70" s="86"/>
      <c r="L70" s="86"/>
      <c r="M70" s="86"/>
      <c r="N70" s="67" t="e">
        <f>IRR(N59:N67)</f>
        <v>#VALUE!</v>
      </c>
    </row>
    <row r="71" spans="1:14">
      <c r="N71" s="23"/>
    </row>
    <row r="72" spans="1:14">
      <c r="N72" s="23"/>
    </row>
    <row r="73" spans="1:14" ht="28">
      <c r="A73" s="68" t="s">
        <v>62</v>
      </c>
      <c r="N73" s="23"/>
    </row>
    <row r="74" spans="1:14">
      <c r="N74" s="23"/>
    </row>
    <row r="75" spans="1:14">
      <c r="N75" s="24"/>
    </row>
    <row r="76" spans="1:14">
      <c r="I76" t="s">
        <v>36</v>
      </c>
    </row>
    <row r="78" spans="1:14">
      <c r="I78" t="s">
        <v>63</v>
      </c>
      <c r="K78" s="23">
        <v>0</v>
      </c>
    </row>
    <row r="79" spans="1:14">
      <c r="I79" t="s">
        <v>21</v>
      </c>
      <c r="K79" s="23">
        <v>0</v>
      </c>
    </row>
    <row r="80" spans="1:14">
      <c r="I80" t="s">
        <v>64</v>
      </c>
      <c r="K80" s="25">
        <v>0</v>
      </c>
    </row>
    <row r="82" spans="1:11">
      <c r="I82" s="42" t="s">
        <v>65</v>
      </c>
      <c r="J82" s="42"/>
      <c r="K82" s="67" t="e">
        <f>(K78/K79)+K80</f>
        <v>#DIV/0!</v>
      </c>
    </row>
    <row r="95" spans="1:11" ht="28">
      <c r="A95" s="68" t="s">
        <v>66</v>
      </c>
    </row>
    <row r="97" spans="9:11">
      <c r="I97" s="42" t="s">
        <v>36</v>
      </c>
    </row>
    <row r="99" spans="9:11">
      <c r="I99" t="s">
        <v>63</v>
      </c>
      <c r="K99" s="23">
        <v>0</v>
      </c>
    </row>
    <row r="100" spans="9:11">
      <c r="I100" t="s">
        <v>21</v>
      </c>
      <c r="K100" s="23">
        <v>0</v>
      </c>
    </row>
    <row r="101" spans="9:11">
      <c r="I101" t="s">
        <v>67</v>
      </c>
      <c r="K101" s="28">
        <v>0</v>
      </c>
    </row>
    <row r="103" spans="9:11">
      <c r="I103" s="42" t="s">
        <v>65</v>
      </c>
      <c r="J103" s="42"/>
      <c r="K103" s="67" t="e">
        <f>K99/(K100-K101)</f>
        <v>#DIV/0!</v>
      </c>
    </row>
    <row r="117" spans="1:11" ht="28">
      <c r="A117" s="68" t="s">
        <v>68</v>
      </c>
    </row>
    <row r="120" spans="1:11">
      <c r="I120" s="42" t="s">
        <v>36</v>
      </c>
    </row>
    <row r="122" spans="1:11">
      <c r="I122" t="s">
        <v>69</v>
      </c>
      <c r="K122" s="44">
        <v>0</v>
      </c>
    </row>
    <row r="123" spans="1:11">
      <c r="I123" t="s">
        <v>70</v>
      </c>
      <c r="K123" s="24">
        <v>0</v>
      </c>
    </row>
    <row r="124" spans="1:11">
      <c r="I124" t="s">
        <v>71</v>
      </c>
      <c r="K124" s="24">
        <v>0</v>
      </c>
    </row>
    <row r="126" spans="1:11">
      <c r="I126" s="42" t="s">
        <v>65</v>
      </c>
      <c r="J126" s="42"/>
      <c r="K126" s="67">
        <f>K122*(1-K123)*(1-K124)</f>
        <v>0</v>
      </c>
    </row>
    <row r="138" spans="1:14" ht="28">
      <c r="A138" s="68" t="s">
        <v>72</v>
      </c>
    </row>
    <row r="141" spans="1:14" ht="14" thickBot="1"/>
    <row r="142" spans="1:14" ht="14" thickTop="1">
      <c r="J142" s="69" t="s">
        <v>81</v>
      </c>
      <c r="K142" s="70" t="s">
        <v>60</v>
      </c>
      <c r="L142" s="70" t="s">
        <v>73</v>
      </c>
      <c r="M142" s="70" t="s">
        <v>74</v>
      </c>
      <c r="N142" s="71" t="s">
        <v>75</v>
      </c>
    </row>
    <row r="143" spans="1:14">
      <c r="J143" s="34" t="s">
        <v>76</v>
      </c>
      <c r="K143" s="43"/>
      <c r="L143" s="40" t="e">
        <f>K143/$K$148</f>
        <v>#DIV/0!</v>
      </c>
      <c r="M143" s="39">
        <v>0</v>
      </c>
      <c r="N143" s="50" t="e">
        <f>L143*M143</f>
        <v>#DIV/0!</v>
      </c>
    </row>
    <row r="144" spans="1:14">
      <c r="J144" s="34" t="s">
        <v>77</v>
      </c>
      <c r="K144" s="43"/>
      <c r="L144" s="40" t="e">
        <f t="shared" ref="L144:L147" si="10">K144/$K$148</f>
        <v>#DIV/0!</v>
      </c>
      <c r="M144" s="39">
        <v>0</v>
      </c>
      <c r="N144" s="50" t="e">
        <f t="shared" ref="N144:N147" si="11">L144*M144</f>
        <v>#DIV/0!</v>
      </c>
    </row>
    <row r="145" spans="10:15">
      <c r="J145" s="34" t="s">
        <v>78</v>
      </c>
      <c r="K145" s="43"/>
      <c r="L145" s="40" t="e">
        <f t="shared" si="10"/>
        <v>#DIV/0!</v>
      </c>
      <c r="M145" s="39">
        <v>0</v>
      </c>
      <c r="N145" s="50" t="e">
        <f t="shared" si="11"/>
        <v>#DIV/0!</v>
      </c>
    </row>
    <row r="146" spans="10:15">
      <c r="J146" s="34" t="s">
        <v>79</v>
      </c>
      <c r="K146" s="43"/>
      <c r="L146" s="40" t="e">
        <f t="shared" si="10"/>
        <v>#DIV/0!</v>
      </c>
      <c r="M146" s="39">
        <v>0</v>
      </c>
      <c r="N146" s="50" t="e">
        <f t="shared" si="11"/>
        <v>#DIV/0!</v>
      </c>
    </row>
    <row r="147" spans="10:15">
      <c r="J147" s="34" t="s">
        <v>80</v>
      </c>
      <c r="K147" s="43"/>
      <c r="L147" s="40" t="e">
        <f t="shared" si="10"/>
        <v>#DIV/0!</v>
      </c>
      <c r="M147" s="39">
        <v>0</v>
      </c>
      <c r="N147" s="50" t="e">
        <f t="shared" si="11"/>
        <v>#DIV/0!</v>
      </c>
    </row>
    <row r="148" spans="10:15" ht="14" thickBot="1">
      <c r="J148" s="72" t="s">
        <v>58</v>
      </c>
      <c r="K148" s="73">
        <f>SUM(K143:K147)</f>
        <v>0</v>
      </c>
      <c r="L148" s="74" t="e">
        <f>SUM(L143:L147)</f>
        <v>#DIV/0!</v>
      </c>
      <c r="M148" s="75"/>
      <c r="N148" s="76" t="e">
        <f>SUM(N143:N147)</f>
        <v>#DIV/0!</v>
      </c>
      <c r="O148" s="42"/>
    </row>
    <row r="149" spans="10:15" ht="14" thickTop="1">
      <c r="N149" s="44"/>
    </row>
    <row r="150" spans="10:15">
      <c r="N150" s="44"/>
    </row>
    <row r="151" spans="10:15">
      <c r="N151" s="44"/>
    </row>
    <row r="152" spans="10:15">
      <c r="N152" s="44"/>
    </row>
  </sheetData>
  <mergeCells count="3">
    <mergeCell ref="I1:O1"/>
    <mergeCell ref="P9:R9"/>
    <mergeCell ref="I70:M7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C6E23-5929-1D43-BA92-C28B22B4A9C9}">
  <dimension ref="B2:I16"/>
  <sheetViews>
    <sheetView showGridLines="0" zoomScale="165" zoomScaleNormal="165" workbookViewId="0">
      <selection activeCell="B15" sqref="B15"/>
    </sheetView>
  </sheetViews>
  <sheetFormatPr baseColWidth="10" defaultRowHeight="16"/>
  <cols>
    <col min="1" max="1" width="11" style="87"/>
    <col min="2" max="2" width="35.3984375" style="87" customWidth="1"/>
    <col min="3" max="6" width="11.59765625" style="87" customWidth="1"/>
    <col min="7" max="16384" width="11" style="87"/>
  </cols>
  <sheetData>
    <row r="2" spans="2:9" ht="20">
      <c r="B2" s="88" t="s">
        <v>92</v>
      </c>
    </row>
    <row r="3" spans="2:9" ht="17" thickBot="1"/>
    <row r="4" spans="2:9" ht="17" thickTop="1">
      <c r="B4" s="89" t="s">
        <v>83</v>
      </c>
      <c r="C4" s="104">
        <v>0</v>
      </c>
      <c r="D4" s="104">
        <v>1</v>
      </c>
      <c r="E4" s="104">
        <v>2</v>
      </c>
      <c r="F4" s="105">
        <v>3</v>
      </c>
      <c r="G4" s="104">
        <v>4</v>
      </c>
      <c r="H4" s="104">
        <v>5</v>
      </c>
      <c r="I4" s="106">
        <v>6</v>
      </c>
    </row>
    <row r="5" spans="2:9">
      <c r="B5" s="90" t="s">
        <v>84</v>
      </c>
      <c r="C5" s="91"/>
      <c r="D5" s="92"/>
      <c r="E5" s="92"/>
      <c r="F5" s="93"/>
      <c r="G5" s="94"/>
      <c r="H5" s="94"/>
      <c r="I5" s="95"/>
    </row>
    <row r="6" spans="2:9">
      <c r="B6" s="90" t="s">
        <v>85</v>
      </c>
      <c r="C6" s="91"/>
      <c r="D6" s="92"/>
      <c r="E6" s="92"/>
      <c r="F6" s="93"/>
      <c r="G6" s="92"/>
      <c r="H6" s="92"/>
      <c r="I6" s="96"/>
    </row>
    <row r="7" spans="2:9">
      <c r="B7" s="98" t="s">
        <v>86</v>
      </c>
      <c r="C7" s="99"/>
      <c r="D7" s="100">
        <f>+D5-D6</f>
        <v>0</v>
      </c>
      <c r="E7" s="100">
        <f t="shared" ref="E7:H7" si="0">+E5-E6</f>
        <v>0</v>
      </c>
      <c r="F7" s="100">
        <f t="shared" si="0"/>
        <v>0</v>
      </c>
      <c r="G7" s="100">
        <f t="shared" si="0"/>
        <v>0</v>
      </c>
      <c r="H7" s="100">
        <f t="shared" si="0"/>
        <v>0</v>
      </c>
      <c r="I7" s="96"/>
    </row>
    <row r="8" spans="2:9">
      <c r="B8" s="90" t="s">
        <v>93</v>
      </c>
      <c r="C8" s="91"/>
      <c r="D8" s="92"/>
      <c r="E8" s="92"/>
      <c r="F8" s="92"/>
      <c r="G8" s="92"/>
      <c r="H8" s="92"/>
      <c r="I8" s="96"/>
    </row>
    <row r="9" spans="2:9">
      <c r="B9" s="98" t="s">
        <v>87</v>
      </c>
      <c r="C9" s="99"/>
      <c r="D9" s="100">
        <f>+D7-D8</f>
        <v>0</v>
      </c>
      <c r="E9" s="100">
        <f t="shared" ref="E9:H9" si="1">+E7-E8</f>
        <v>0</v>
      </c>
      <c r="F9" s="100">
        <f t="shared" si="1"/>
        <v>0</v>
      </c>
      <c r="G9" s="100">
        <f t="shared" si="1"/>
        <v>0</v>
      </c>
      <c r="H9" s="100">
        <f t="shared" si="1"/>
        <v>0</v>
      </c>
      <c r="I9" s="96"/>
    </row>
    <row r="10" spans="2:9">
      <c r="B10" s="90" t="s">
        <v>31</v>
      </c>
      <c r="C10" s="91"/>
      <c r="D10" s="92"/>
      <c r="E10" s="92"/>
      <c r="F10" s="93"/>
      <c r="G10" s="93"/>
      <c r="H10" s="93"/>
      <c r="I10" s="96"/>
    </row>
    <row r="11" spans="2:9">
      <c r="B11" s="98" t="s">
        <v>88</v>
      </c>
      <c r="C11" s="99"/>
      <c r="D11" s="100">
        <f>+D9-D10</f>
        <v>0</v>
      </c>
      <c r="E11" s="100">
        <f t="shared" ref="E11:H11" si="2">+E9-E10</f>
        <v>0</v>
      </c>
      <c r="F11" s="100">
        <f t="shared" si="2"/>
        <v>0</v>
      </c>
      <c r="G11" s="100">
        <f t="shared" si="2"/>
        <v>0</v>
      </c>
      <c r="H11" s="100">
        <f t="shared" si="2"/>
        <v>0</v>
      </c>
      <c r="I11" s="96"/>
    </row>
    <row r="12" spans="2:9">
      <c r="B12" s="90" t="s">
        <v>55</v>
      </c>
      <c r="C12" s="91"/>
      <c r="D12" s="92"/>
      <c r="E12" s="92"/>
      <c r="F12" s="92"/>
      <c r="G12" s="92"/>
      <c r="H12" s="92"/>
      <c r="I12" s="96"/>
    </row>
    <row r="13" spans="2:9">
      <c r="B13" s="98" t="s">
        <v>89</v>
      </c>
      <c r="C13" s="99"/>
      <c r="D13" s="100">
        <f>+D11-D12</f>
        <v>0</v>
      </c>
      <c r="E13" s="100">
        <f t="shared" ref="E13:H13" si="3">+E11-E12</f>
        <v>0</v>
      </c>
      <c r="F13" s="100">
        <f t="shared" si="3"/>
        <v>0</v>
      </c>
      <c r="G13" s="100">
        <f t="shared" si="3"/>
        <v>0</v>
      </c>
      <c r="H13" s="100">
        <f t="shared" si="3"/>
        <v>0</v>
      </c>
      <c r="I13" s="96"/>
    </row>
    <row r="14" spans="2:9">
      <c r="B14" s="90" t="s">
        <v>90</v>
      </c>
      <c r="C14" s="91"/>
      <c r="D14" s="92"/>
      <c r="E14" s="92"/>
      <c r="F14" s="92"/>
      <c r="G14" s="92"/>
      <c r="H14" s="92"/>
      <c r="I14" s="96"/>
    </row>
    <row r="15" spans="2:9" ht="17" thickBot="1">
      <c r="B15" s="101" t="s">
        <v>91</v>
      </c>
      <c r="C15" s="102"/>
      <c r="D15" s="103">
        <f>+D13-D14</f>
        <v>0</v>
      </c>
      <c r="E15" s="103">
        <f t="shared" ref="E15:H15" si="4">+E13-E14</f>
        <v>0</v>
      </c>
      <c r="F15" s="103">
        <f t="shared" si="4"/>
        <v>0</v>
      </c>
      <c r="G15" s="103">
        <f t="shared" si="4"/>
        <v>0</v>
      </c>
      <c r="H15" s="103">
        <f t="shared" si="4"/>
        <v>0</v>
      </c>
      <c r="I15" s="97"/>
    </row>
    <row r="16" spans="2:9" ht="17" thickTop="1"/>
  </sheetData>
  <phoneticPr fontId="1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E0495-B69F-C44C-87B7-AE7F68ADAB7A}">
  <dimension ref="B1:I15"/>
  <sheetViews>
    <sheetView showGridLines="0" zoomScale="165" zoomScaleNormal="165" workbookViewId="0">
      <selection activeCell="B4" sqref="B4:I12"/>
    </sheetView>
  </sheetViews>
  <sheetFormatPr baseColWidth="10" defaultRowHeight="16"/>
  <cols>
    <col min="1" max="1" width="11" style="87"/>
    <col min="2" max="2" width="35.3984375" style="107" customWidth="1"/>
    <col min="3" max="6" width="11.59765625" style="107" customWidth="1"/>
    <col min="7" max="7" width="11" style="107"/>
    <col min="8" max="16384" width="11" style="87"/>
  </cols>
  <sheetData>
    <row r="1" spans="2:9">
      <c r="B1" s="87"/>
      <c r="C1" s="87"/>
      <c r="D1" s="87"/>
      <c r="E1" s="87"/>
      <c r="F1" s="87"/>
      <c r="G1" s="87"/>
    </row>
    <row r="2" spans="2:9" ht="20">
      <c r="B2" s="88" t="s">
        <v>94</v>
      </c>
      <c r="C2" s="87"/>
      <c r="D2" s="87"/>
      <c r="E2" s="87"/>
      <c r="F2" s="87"/>
      <c r="G2" s="87"/>
    </row>
    <row r="3" spans="2:9" ht="17" thickBot="1">
      <c r="B3" s="87"/>
      <c r="C3" s="87"/>
      <c r="D3" s="87"/>
      <c r="E3" s="87"/>
      <c r="F3" s="87"/>
      <c r="G3" s="87"/>
    </row>
    <row r="4" spans="2:9" ht="17" thickTop="1">
      <c r="B4" s="115" t="s">
        <v>83</v>
      </c>
      <c r="C4" s="116">
        <v>0</v>
      </c>
      <c r="D4" s="116">
        <v>1</v>
      </c>
      <c r="E4" s="116">
        <v>2</v>
      </c>
      <c r="F4" s="116">
        <v>3</v>
      </c>
      <c r="G4" s="116">
        <v>4</v>
      </c>
      <c r="H4" s="116">
        <v>5</v>
      </c>
      <c r="I4" s="117">
        <v>6</v>
      </c>
    </row>
    <row r="5" spans="2:9">
      <c r="B5" s="118" t="s">
        <v>95</v>
      </c>
      <c r="C5" s="113"/>
      <c r="D5" s="114">
        <f>'Estado de Resultados Proforma'!D15</f>
        <v>0</v>
      </c>
      <c r="E5" s="114">
        <f>'Estado de Resultados Proforma'!E15</f>
        <v>0</v>
      </c>
      <c r="F5" s="114">
        <f>'Estado de Resultados Proforma'!F15</f>
        <v>0</v>
      </c>
      <c r="G5" s="114">
        <f>'Estado de Resultados Proforma'!G15</f>
        <v>0</v>
      </c>
      <c r="H5" s="114">
        <f>'Estado de Resultados Proforma'!H15</f>
        <v>0</v>
      </c>
      <c r="I5" s="119">
        <f>'Estado de Resultados Proforma'!I15</f>
        <v>0</v>
      </c>
    </row>
    <row r="6" spans="2:9">
      <c r="B6" s="118" t="s">
        <v>55</v>
      </c>
      <c r="C6" s="113"/>
      <c r="D6" s="114">
        <f>'Estado de Resultados Proforma'!D12</f>
        <v>0</v>
      </c>
      <c r="E6" s="114">
        <f>'Estado de Resultados Proforma'!E12</f>
        <v>0</v>
      </c>
      <c r="F6" s="114">
        <f>'Estado de Resultados Proforma'!F12</f>
        <v>0</v>
      </c>
      <c r="G6" s="114">
        <f>'Estado de Resultados Proforma'!G12</f>
        <v>0</v>
      </c>
      <c r="H6" s="114">
        <f>'Estado de Resultados Proforma'!H12</f>
        <v>0</v>
      </c>
      <c r="I6" s="119">
        <f>'Estado de Resultados Proforma'!I12</f>
        <v>0</v>
      </c>
    </row>
    <row r="7" spans="2:9">
      <c r="B7" s="118" t="s">
        <v>96</v>
      </c>
      <c r="C7" s="113"/>
      <c r="D7" s="114">
        <f>+D6+D5</f>
        <v>0</v>
      </c>
      <c r="E7" s="114">
        <f t="shared" ref="E7:I7" si="0">+E6+E5</f>
        <v>0</v>
      </c>
      <c r="F7" s="114">
        <f t="shared" si="0"/>
        <v>0</v>
      </c>
      <c r="G7" s="114">
        <f t="shared" si="0"/>
        <v>0</v>
      </c>
      <c r="H7" s="114">
        <f t="shared" si="0"/>
        <v>0</v>
      </c>
      <c r="I7" s="119">
        <f t="shared" si="0"/>
        <v>0</v>
      </c>
    </row>
    <row r="8" spans="2:9">
      <c r="B8" s="118" t="s">
        <v>97</v>
      </c>
      <c r="C8" s="113"/>
      <c r="D8" s="114"/>
      <c r="E8" s="114"/>
      <c r="F8" s="114"/>
      <c r="G8" s="114"/>
      <c r="H8" s="114"/>
      <c r="I8" s="120"/>
    </row>
    <row r="9" spans="2:9">
      <c r="B9" s="118" t="s">
        <v>98</v>
      </c>
      <c r="C9" s="113"/>
      <c r="D9" s="114"/>
      <c r="E9" s="114"/>
      <c r="F9" s="114"/>
      <c r="G9" s="114"/>
      <c r="H9" s="114"/>
      <c r="I9" s="120"/>
    </row>
    <row r="10" spans="2:9">
      <c r="B10" s="118" t="s">
        <v>99</v>
      </c>
      <c r="C10" s="113"/>
      <c r="D10" s="114"/>
      <c r="E10" s="114"/>
      <c r="F10" s="114"/>
      <c r="G10" s="114"/>
      <c r="H10" s="114"/>
      <c r="I10" s="120"/>
    </row>
    <row r="11" spans="2:9">
      <c r="B11" s="118" t="s">
        <v>100</v>
      </c>
      <c r="C11" s="113"/>
      <c r="D11" s="114"/>
      <c r="E11" s="114"/>
      <c r="F11" s="114"/>
      <c r="G11" s="114"/>
      <c r="H11" s="114"/>
      <c r="I11" s="120"/>
    </row>
    <row r="12" spans="2:9" ht="17" thickBot="1">
      <c r="B12" s="121" t="s">
        <v>94</v>
      </c>
      <c r="C12" s="122">
        <f>+C7-C8-C9-C10-C11</f>
        <v>0</v>
      </c>
      <c r="D12" s="122">
        <f t="shared" ref="D12:I12" si="1">+D7-D8-D9-D10-D11</f>
        <v>0</v>
      </c>
      <c r="E12" s="122">
        <f t="shared" si="1"/>
        <v>0</v>
      </c>
      <c r="F12" s="122">
        <f t="shared" si="1"/>
        <v>0</v>
      </c>
      <c r="G12" s="122">
        <f t="shared" si="1"/>
        <v>0</v>
      </c>
      <c r="H12" s="122">
        <f t="shared" si="1"/>
        <v>0</v>
      </c>
      <c r="I12" s="123">
        <f t="shared" si="1"/>
        <v>0</v>
      </c>
    </row>
    <row r="13" spans="2:9" ht="17" thickTop="1">
      <c r="B13" s="108"/>
      <c r="C13" s="109"/>
      <c r="D13" s="110"/>
      <c r="E13" s="110"/>
      <c r="F13" s="110"/>
      <c r="G13" s="110"/>
      <c r="H13" s="110"/>
      <c r="I13" s="111"/>
    </row>
    <row r="14" spans="2:9">
      <c r="B14" s="108"/>
      <c r="C14" s="109"/>
      <c r="D14" s="110"/>
      <c r="E14" s="110"/>
      <c r="F14" s="110"/>
      <c r="G14" s="110"/>
      <c r="H14" s="110"/>
      <c r="I14" s="111"/>
    </row>
    <row r="15" spans="2:9">
      <c r="B15" s="112"/>
      <c r="C15" s="109"/>
      <c r="D15" s="110"/>
      <c r="E15" s="110"/>
      <c r="F15" s="110"/>
      <c r="G15" s="110"/>
      <c r="H15" s="110"/>
      <c r="I15" s="11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32153-76CC-9B41-829C-C386FB7E541E}">
  <dimension ref="C2:G21"/>
  <sheetViews>
    <sheetView showGridLines="0" zoomScale="131" workbookViewId="0">
      <selection activeCell="C16" sqref="C16"/>
    </sheetView>
  </sheetViews>
  <sheetFormatPr baseColWidth="10" defaultRowHeight="13"/>
  <cols>
    <col min="3" max="3" width="15.3984375" customWidth="1"/>
    <col min="4" max="4" width="14.3984375" bestFit="1" customWidth="1"/>
    <col min="7" max="7" width="14.3984375" bestFit="1" customWidth="1"/>
  </cols>
  <sheetData>
    <row r="2" spans="3:7" ht="23">
      <c r="C2" s="22" t="s">
        <v>108</v>
      </c>
    </row>
    <row r="3" spans="3:7" ht="14" thickBot="1"/>
    <row r="4" spans="3:7" ht="14" thickTop="1">
      <c r="C4" t="s">
        <v>107</v>
      </c>
      <c r="F4" s="69" t="s">
        <v>5</v>
      </c>
      <c r="G4" s="71" t="s">
        <v>96</v>
      </c>
    </row>
    <row r="5" spans="3:7">
      <c r="C5" t="s">
        <v>106</v>
      </c>
      <c r="D5" s="46"/>
      <c r="F5" s="127">
        <v>0</v>
      </c>
      <c r="G5" s="48"/>
    </row>
    <row r="6" spans="3:7">
      <c r="F6" s="127">
        <v>1</v>
      </c>
      <c r="G6" s="48"/>
    </row>
    <row r="7" spans="3:7">
      <c r="F7" s="127">
        <v>2</v>
      </c>
      <c r="G7" s="48"/>
    </row>
    <row r="8" spans="3:7">
      <c r="F8" s="127">
        <v>3</v>
      </c>
      <c r="G8" s="48"/>
    </row>
    <row r="9" spans="3:7">
      <c r="F9" s="127">
        <v>4</v>
      </c>
      <c r="G9" s="48"/>
    </row>
    <row r="10" spans="3:7" ht="14" thickBot="1">
      <c r="F10" s="126">
        <v>5</v>
      </c>
      <c r="G10" s="57"/>
    </row>
    <row r="11" spans="3:7" ht="14" thickTop="1"/>
    <row r="16" spans="3:7" ht="20">
      <c r="C16" s="125" t="s">
        <v>105</v>
      </c>
    </row>
    <row r="18" spans="3:4">
      <c r="C18" t="s">
        <v>104</v>
      </c>
      <c r="D18" s="26"/>
    </row>
    <row r="19" spans="3:4">
      <c r="C19" t="s">
        <v>103</v>
      </c>
      <c r="D19" s="26"/>
    </row>
    <row r="20" spans="3:4">
      <c r="C20" t="s">
        <v>102</v>
      </c>
      <c r="D20" s="124"/>
    </row>
    <row r="21" spans="3:4">
      <c r="C21" t="s">
        <v>101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5347D-236D-3741-8B51-33B999233771}">
  <dimension ref="B2:F9"/>
  <sheetViews>
    <sheetView showGridLines="0" tabSelected="1" topLeftCell="B2" zoomScale="223" zoomScaleNormal="223" workbookViewId="0">
      <selection activeCell="B3" sqref="B3:B4"/>
    </sheetView>
  </sheetViews>
  <sheetFormatPr baseColWidth="10" defaultColWidth="24.3984375" defaultRowHeight="13"/>
  <cols>
    <col min="1" max="2" width="24.3984375" style="128"/>
    <col min="3" max="3" width="19.3984375" style="128" customWidth="1"/>
    <col min="4" max="4" width="20.19921875" style="128" customWidth="1"/>
    <col min="5" max="5" width="21" style="128" customWidth="1"/>
    <col min="6" max="6" width="18.3984375" style="128" customWidth="1"/>
    <col min="7" max="16384" width="24.3984375" style="128"/>
  </cols>
  <sheetData>
    <row r="2" spans="2:6" ht="14" thickBot="1"/>
    <row r="3" spans="2:6" ht="16" thickTop="1">
      <c r="B3" s="135" t="s">
        <v>109</v>
      </c>
      <c r="C3" s="136">
        <v>-1</v>
      </c>
      <c r="D3" s="136">
        <v>-2</v>
      </c>
      <c r="E3" s="136">
        <v>-3</v>
      </c>
      <c r="F3" s="137" t="s">
        <v>113</v>
      </c>
    </row>
    <row r="4" spans="2:6" ht="15">
      <c r="B4" s="138"/>
      <c r="C4" s="139" t="s">
        <v>110</v>
      </c>
      <c r="D4" s="139" t="s">
        <v>111</v>
      </c>
      <c r="E4" s="139" t="s">
        <v>112</v>
      </c>
      <c r="F4" s="140" t="s">
        <v>103</v>
      </c>
    </row>
    <row r="5" spans="2:6" ht="15">
      <c r="B5" s="130" t="s">
        <v>114</v>
      </c>
      <c r="C5" s="131"/>
      <c r="D5" s="132"/>
      <c r="E5" s="133"/>
      <c r="F5" s="134"/>
    </row>
    <row r="6" spans="2:6" ht="15">
      <c r="B6" s="130" t="s">
        <v>115</v>
      </c>
      <c r="C6" s="131"/>
      <c r="D6" s="132"/>
      <c r="E6" s="133"/>
      <c r="F6" s="134"/>
    </row>
    <row r="7" spans="2:6" ht="15">
      <c r="B7" s="130" t="s">
        <v>116</v>
      </c>
      <c r="C7" s="131"/>
      <c r="D7" s="132"/>
      <c r="E7" s="133"/>
      <c r="F7" s="134"/>
    </row>
    <row r="8" spans="2:6" ht="16" thickBot="1">
      <c r="B8" s="141"/>
      <c r="C8" s="142"/>
      <c r="D8" s="144" t="s">
        <v>117</v>
      </c>
      <c r="E8" s="143"/>
      <c r="F8" s="129"/>
    </row>
    <row r="9" spans="2:6" ht="14" thickTop="1"/>
  </sheetData>
  <mergeCells count="1">
    <mergeCell ref="B3:B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Localización óptima</vt:lpstr>
      <vt:lpstr>Tamaño óptimo</vt:lpstr>
      <vt:lpstr>Costo Fuentes de Financiamiento</vt:lpstr>
      <vt:lpstr>Estado de Resultados Proforma</vt:lpstr>
      <vt:lpstr>Flujo de Efectivo</vt:lpstr>
      <vt:lpstr>EFINAN</vt:lpstr>
      <vt:lpstr>Análisis de Escenarios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Arlette Zepeda Vargas</dc:creator>
  <cp:lastModifiedBy>Arlette Zepeda Vargas</cp:lastModifiedBy>
  <dcterms:created xsi:type="dcterms:W3CDTF">2023-04-07T20:02:55Z</dcterms:created>
  <dcterms:modified xsi:type="dcterms:W3CDTF">2023-04-09T19:53:40Z</dcterms:modified>
</cp:coreProperties>
</file>