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zc/Library/Mobile Documents/com~apple~CloudDocs/Cursos 2026/NIC 12 NIF D4 Diferidos/"/>
    </mc:Choice>
  </mc:AlternateContent>
  <xr:revisionPtr revIDLastSave="0" documentId="8_{BCE0EF01-4A0E-44B4-97D7-B33DD8818117}" xr6:coauthVersionLast="47" xr6:coauthVersionMax="47" xr10:uidLastSave="{00000000-0000-0000-0000-000000000000}"/>
  <bookViews>
    <workbookView xWindow="0" yWindow="660" windowWidth="28800" windowHeight="17980" firstSheet="2" activeTab="2" xr2:uid="{3277A568-A244-4F17-899D-9D739065FFD7}"/>
  </bookViews>
  <sheets>
    <sheet name="ER" sheetId="1" state="hidden" r:id="rId1"/>
    <sheet name="ESF" sheetId="2" r:id="rId2"/>
    <sheet name="Cuatro variante" sheetId="45" r:id="rId3"/>
    <sheet name="Resultados" sheetId="7" r:id="rId4"/>
    <sheet name="Hoja1" sheetId="35" r:id="rId5"/>
    <sheet name="Conciliación" sheetId="14" r:id="rId6"/>
    <sheet name="Anticipos 2024" sheetId="22" r:id="rId7"/>
    <sheet name="Anticipos 2025" sheetId="32" r:id="rId8"/>
    <sheet name="Anticipos 2026" sheetId="33" r:id="rId9"/>
    <sheet name="Perdidas ficales" sheetId="40" r:id="rId10"/>
    <sheet name="Perdidas ficales (2)" sheetId="41" r:id="rId11"/>
    <sheet name="Perdidas ficales (3)" sheetId="42" r:id="rId12"/>
    <sheet name="Actualizxación de activos" sheetId="43" r:id="rId13"/>
    <sheet name="Actualizxación de activos (2)" sheetId="44" r:id="rId14"/>
    <sheet name="ejercicio 2" sheetId="34" r:id="rId15"/>
    <sheet name="Ejercicio 3" sheetId="36" r:id="rId16"/>
    <sheet name="Perdida contable 1" sheetId="37" r:id="rId17"/>
    <sheet name="Perdida contable 1 (2)" sheetId="38" r:id="rId18"/>
    <sheet name="Perdida contable 1 (3)" sheetId="39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123Graph_A" hidden="1">[1]DESGLOSADO!#REF!</definedName>
    <definedName name="__123Graph_B" hidden="1">[1]DESGLOSADO!#REF!</definedName>
    <definedName name="__123Graph_C" hidden="1">'[2]CTOVTA mxli'!#REF!</definedName>
    <definedName name="__123Graph_D" hidden="1">'[2]CTOVTA mxli'!#REF!</definedName>
    <definedName name="__123Graph_E" hidden="1">[3]CODA98!#REF!</definedName>
    <definedName name="__123Graph_F" hidden="1">[3]CODA98!#REF!</definedName>
    <definedName name="__123Graph_X" hidden="1">[3]CODA98!#REF!</definedName>
    <definedName name="_asd1" hidden="1">{"'NPI'!$A$1:$U$54"}</definedName>
    <definedName name="_Fill" hidden="1">[4]RAMON!#REF!</definedName>
    <definedName name="_xlnm._FilterDatabase" hidden="1">[5]INVESTISSEMENTS!$A$2:$L$113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x1" hidden="1">{#N/A,#N/A,FALSE,"Bank Rec Cover Sheet";#N/A,#N/A,FALSE,"Bank Rec Details"}</definedName>
    <definedName name="anscount" hidden="1">2</definedName>
    <definedName name="_xlnm.Print_Area" localSheetId="0">ER!$B$1:$K$35</definedName>
    <definedName name="_xlnm.Print_Area" localSheetId="1">ESF!$B$2:$J$70</definedName>
    <definedName name="arp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2NamedRange" hidden="1">14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{"'NPI'!$A$1:$U$54"}</definedName>
    <definedName name="belem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OOK2" hidden="1">{#N/A,#N/A,FALSE,"ANEXOS95";"ANEXO10",#N/A,FALSE,"ANEXOS95"}</definedName>
    <definedName name="consolidado1" hidden="1">{"'Welcome'!$A$1:$J$27"}</definedName>
    <definedName name="ddfasd" hidden="1">{#N/A,#N/A,FALSE,"Bank Rec Cover Sheet";#N/A,#N/A,FALSE,"Bank Rec Details"}</definedName>
    <definedName name="FORMULA" hidden="1">{#N/A,#N/A,FALSE,"Aging Summary";#N/A,#N/A,FALSE,"Ratio Analysis";#N/A,#N/A,FALSE,"Test 120 Day Accts";#N/A,#N/A,FALSE,"Tickmarks"}</definedName>
    <definedName name="GILE" hidden="1">[6]RAMON!#REF!</definedName>
    <definedName name="hinter" hidden="1">{#N/A,#N/A,FALSE,"Tailgate";#N/A,#N/A,FALSE,"TR-lid";#N/A,#N/A,FALSE,"TR-rco";#N/A,#N/A,FALSE,"TR-panel";#N/A,#N/A,FALSE,"TR-floormat";#N/A,#N/A,FALSE,"TR-floormat"}</definedName>
    <definedName name="HM" hidden="1">{"'NPI'!$A$1:$U$54"}</definedName>
    <definedName name="HTML_1" hidden="1">{"'NPI'!$A$1:$U$54"}</definedName>
    <definedName name="HTML_2" hidden="1">{"'NPI'!$A$1:$U$54"}</definedName>
    <definedName name="HTML_CodePage" hidden="1">1252</definedName>
    <definedName name="HTML_Control" hidden="1">{"'NPI'!$A$1:$U$54"}</definedName>
    <definedName name="HTML_Description" hidden="1">""</definedName>
    <definedName name="HTML_Email" hidden="1">""</definedName>
    <definedName name="HTML_Header" hidden="1">"NPI"</definedName>
    <definedName name="HTML_LastUpdate" hidden="1">"7/17/02"</definedName>
    <definedName name="HTML_LineAfter" hidden="1">FALSE</definedName>
    <definedName name="HTML_LineBefore" hidden="1">FALSE</definedName>
    <definedName name="HTML_Name" hidden="1">"Honeywell"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"Fram_071802 Part 2html"</definedName>
    <definedName name="JC" hidden="1">#REF!</definedName>
    <definedName name="Juniol" hidden="1">#REF!</definedName>
    <definedName name="kj" hidden="1">{"'NPI'!$A$1:$U$54"}</definedName>
    <definedName name="limcount" hidden="1">2</definedName>
    <definedName name="list2" hidden="1">{"'Welcome'!$A$1:$J$27"}</definedName>
    <definedName name="o" hidden="1">{#N/A,#N/A,FALSE,"Aging Summary";#N/A,#N/A,FALSE,"Ratio Analysis";#N/A,#N/A,FALSE,"Test 120 Day Accts";#N/A,#N/A,FALSE,"Tickmarks"}</definedName>
    <definedName name="OK" hidden="1">{#N/A,#N/A,FALSE,"Cover";#N/A,#N/A,FALSE,"LUMI";#N/A,#N/A,FALSE,"COMD";#N/A,#N/A,FALSE,"Valuation";#N/A,#N/A,FALSE,"Assumptions";#N/A,#N/A,FALSE,"Pooling";#N/A,#N/A,FALSE,"BalanceSheet"}</definedName>
    <definedName name="poasd" hidden="1">{#N/A,#N/A,FALSE,"Aging Summary";#N/A,#N/A,FALSE,"Ratio Analysis";#N/A,#N/A,FALSE,"Test 120 Day Accts";#N/A,#N/A,FALSE,"Tickmarks"}</definedName>
    <definedName name="qe" hidden="1">{#N/A,#N/A,FALSE,"Aging Summary";#N/A,#N/A,FALSE,"Ratio Analysis";#N/A,#N/A,FALSE,"Test 120 Day Accts";#N/A,#N/A,FALSE,"Tickmarks"}</definedName>
    <definedName name="ra" hidden="1">{"'Welcome'!$A$1:$J$27"}</definedName>
    <definedName name="REPONI" hidden="1">{#N/A,#N/A,FALSE,"Aging Summary";#N/A,#N/A,FALSE,"Ratio Analysis";#N/A,#N/A,FALSE,"Test 120 Day Accts";#N/A,#N/A,FALSE,"Tickmarks"}</definedName>
    <definedName name="RESUMENRES" hidden="1">{#N/A,#N/A,FALSE,"Aging Summary";#N/A,#N/A,FALSE,"Ratio Analysis";#N/A,#N/A,FALSE,"Test 120 Day Accts";#N/A,#N/A,FALSE,"Tickmarks"}</definedName>
    <definedName name="rprt" hidden="1">{#N/A,#N/A,FALSE,"Aging Summary";#N/A,#N/A,FALSE,"Ratio Analysis";#N/A,#N/A,FALSE,"Test 120 Day Accts";#N/A,#N/A,FALSE,"Tickmarks"}</definedName>
    <definedName name="SAPBEXrevision" hidden="1">2</definedName>
    <definedName name="SAPBEXsysID" hidden="1">"PBW"</definedName>
    <definedName name="SAPBEXwbID" hidden="1">"0H004ULEABQIZZ8D2UZ0TF7M1"</definedName>
    <definedName name="Schäumanlage" hidden="1">{#N/A,#N/A,FALSE,"Tailgate";#N/A,#N/A,FALSE,"TR-lid";#N/A,#N/A,FALSE,"TR-rco";#N/A,#N/A,FALSE,"TR-panel";#N/A,#N/A,FALSE,"TR-floormat";#N/A,#N/A,FALSE,"TR-floormat"}</definedName>
    <definedName name="sdafaf" hidden="1">{"'NPI'!$A$1:$U$54"}</definedName>
    <definedName name="sdf" hidden="1">{"'NPI'!$A$1:$U$54"}</definedName>
    <definedName name="sds" hidden="1">{#N/A,#N/A,FALSE,"Aging Summary";#N/A,#N/A,FALSE,"Ratio Analysis";#N/A,#N/A,FALSE,"Test 120 Day Accts";#N/A,#N/A,FALSE,"Tickmarks"}</definedName>
    <definedName name="sencount" hidden="1">2</definedName>
    <definedName name="sindi" hidden="1">'[7]CC-35'!#REF!</definedName>
    <definedName name="TextRefCopyRangeCount" hidden="1">11</definedName>
    <definedName name="ü" hidden="1">{#N/A,#N/A,FALSE,"Tailgate";#N/A,#N/A,FALSE,"TR-lid";#N/A,#N/A,FALSE,"TR-rco";#N/A,#N/A,FALSE,"TR-panel";#N/A,#N/A,FALSE,"TR-floormat";#N/A,#N/A,FALSE,"TR-floormat"}</definedName>
    <definedName name="vjjsss" hidden="1">'[8]ISR VHS'!#REF!</definedName>
    <definedName name="wera" hidden="1">{"'NPI'!$A$1:$U$54"}</definedName>
    <definedName name="wert" hidden="1">{"'NPI'!$A$1:$U$54"}</definedName>
    <definedName name="wrn.Aging._.and._.Trend._.Analysis." hidden="1">{#N/A,#N/A,FALSE,"Aging Summary";#N/A,#N/A,FALSE,"Ratio Analysis";#N/A,#N/A,FALSE,"Test 120 Day Accts";#N/A,#N/A,FALSE,"Tickmarks"}</definedName>
    <definedName name="wrn.ANEXO10." hidden="1">{#N/A,#N/A,FALSE,"ANEXOS95";"ANEXO10",#N/A,FALSE,"ANEXOS95"}</definedName>
    <definedName name="wrn.ANEXO13." hidden="1">{#N/A,#N/A,FALSE,"ANEXOS95"}</definedName>
    <definedName name="wrn.DAI._.E46." hidden="1">{#N/A,#N/A,TRUE,"Cover";#N/A,#N/A,TRUE,"CASH";#N/A,#N/A,TRUE,"Sales";#N/A,#N/A,TRUE,"Direct costs";#N/A,#N/A,TRUE,"Indirect costs";#N/A,#N/A,TRUE,"Investment detail";#N/A,#N/A,TRUE,"Working capital";#N/A,#N/A,TRUE,"Investment - total";#N/A,#N/A,TRUE,"P&amp;L"}</definedName>
    <definedName name="wrn.DAIE53." hidden="1">{#N/A,#N/A,FALSE,"Cov. ";#N/A,#N/A,FALSE,"Sales";#N/A,#N/A,FALSE,"Dir. costs";#N/A,#N/A,FALSE,"Train. cost break-down";#N/A,#N/A,FALSE,"Ramp up";#N/A,#N/A,FALSE,"Ind. costs";#N/A,#N/A,FALSE,"Inv. det.";#N/A,#N/A,FALSE,"Work. cap.";#N/A,#N/A,FALSE,"Inv. - tot.";#N/A,#N/A,FALSE,"P&amp;L";#N/A,#N/A,FALSE,"CASH";#N/A,#N/A,FALSE,"Mat.";#N/A,#N/A,FALSE,"Dir. lab.";#N/A,#N/A,FALSE,"Indus. det.";#N/A,#N/A,FALSE,"Equip. sched."}</definedName>
    <definedName name="wrn.iva." hidden="1">{#N/A,#N/A,FALSE,"ANEXOS95";"ANEXO10",#N/A,FALSE,"ANEXOS95"}</definedName>
    <definedName name="wrn.LBO._.Summary." hidden="1">{"LBO Summary",#N/A,FALSE,"Summary"}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nomTR_BG1." hidden="1">{#N/A,#N/A,FALSE,"Tailgate";#N/A,#N/A,FALSE,"TR-lid";#N/A,#N/A,FALSE,"TR-rco";#N/A,#N/A,FALSE,"TR-panel";#N/A,#N/A,FALSE,"TR-floormat";#N/A,#N/A,FALSE,"TR-floormat"}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Things." hidden="1">{#N/A,#N/A,FALSE,"Bank Rec Cover Sheet";#N/A,#N/A,FALSE,"Bank Rec Details"}</definedName>
    <definedName name="XREF_COLUMN_1" hidden="1">#REF!</definedName>
    <definedName name="XREF_COLUMN_10" hidden="1">'[9]Dep oct 03'!#REF!</definedName>
    <definedName name="XREF_COLUMN_11" hidden="1">'[9]Movimiento  A F'!#REF!</definedName>
    <definedName name="XREF_COLUMN_12" hidden="1">'[9]Dep oct 03'!#REF!</definedName>
    <definedName name="XREF_COLUMN_13" hidden="1">#REF!</definedName>
    <definedName name="XREF_COLUMN_14" hidden="1">[10]GTOSINST!#REF!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[11]RESUMEN!#REF!</definedName>
    <definedName name="XREF_COLUMN_19" hidden="1">[11]RESUMEN!#REF!</definedName>
    <definedName name="XREF_COLUMN_2" hidden="1">#REF!</definedName>
    <definedName name="XREF_COLUMN_20" hidden="1">#REF!</definedName>
    <definedName name="XREF_COLUMN_21" hidden="1">'[12]Prueba global del IMSS'!#REF!</definedName>
    <definedName name="XREF_COLUMN_22" hidden="1">#REF!</definedName>
    <definedName name="XREF_COLUMN_23" hidden="1">'[13]Formato 7'!#REF!</definedName>
    <definedName name="XREF_COLUMN_24" hidden="1">'[13]Formato 7'!#REF!</definedName>
    <definedName name="XREF_COLUMN_25" hidden="1">'[13]Formato 7'!#REF!</definedName>
    <definedName name="XREF_COLUMN_26" hidden="1">#REF!</definedName>
    <definedName name="XREF_COLUMN_27" hidden="1">'[14]IMSS, SAR, INFONAVIT'!#REF!</definedName>
    <definedName name="XREF_COLUMN_28" hidden="1">'[14]IMSS, SAR, INFONAVIT'!#REF!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'[12]Prueba global del IMSS'!$J$1:$J$65536</definedName>
    <definedName name="XREF_COLUMN_33" hidden="1">'[15]2% nómina'!#REF!</definedName>
    <definedName name="XREF_COLUMN_34" hidden="1">[12]B9831944101!$D$1:$D$65536</definedName>
    <definedName name="XREF_COLUMN_35" hidden="1">[12]B9831944101!$I$1:$I$65536</definedName>
    <definedName name="XREF_COLUMN_36" hidden="1">'[15]Declaración múltiple'!#REF!</definedName>
    <definedName name="XREF_COLUMN_37" hidden="1">'[15]Declaración múltiple'!#REF!</definedName>
    <definedName name="XREF_COLUMN_4" hidden="1">'[9]Movimiento  A F'!#REF!</definedName>
    <definedName name="XREF_COLUMN_40" hidden="1">'[13]Formato 10-J'!#REF!</definedName>
    <definedName name="XREF_COLUMN_41" hidden="1">'[13]Formato 10-J'!#REF!</definedName>
    <definedName name="XREF_COLUMN_42" hidden="1">'[13]Formato 10-J'!#REF!</definedName>
    <definedName name="XREF_COLUMN_5" hidden="1">'[9]Movimiento  A F'!#REF!</definedName>
    <definedName name="XREF_COLUMN_6" hidden="1">'[9]Movimiento  A F'!#REF!</definedName>
    <definedName name="XREF_COLUMN_7" hidden="1">'[9]Dep oct 03'!#REF!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5" hidden="1">'[16]Global IMSS'!$G$23</definedName>
    <definedName name="XRefCopy108" hidden="1">'[16]Global IMSS'!$G$93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'[17]activo fijo'!$U$412</definedName>
    <definedName name="XRefCopy19Row" hidden="1">[17]XREF!$A$8:$IV$8</definedName>
    <definedName name="XRefCopy1Row" hidden="1">#REF!</definedName>
    <definedName name="XRefCopy2" hidden="1">#REF!</definedName>
    <definedName name="XRefCopy20" hidden="1">'[17]activo fijo'!$U$426</definedName>
    <definedName name="XRefCopy20Row" hidden="1">#REF!</definedName>
    <definedName name="XRefCopy21" hidden="1">#REF!</definedName>
    <definedName name="XRefCopy21Row" hidden="1">#REF!</definedName>
    <definedName name="XRefCopy22" hidden="1">'[9]Movimiento  A F'!#REF!</definedName>
    <definedName name="XRefCopy22Row" hidden="1">#REF!</definedName>
    <definedName name="XRefCopy23" hidden="1">'[9]Movimiento  A F'!#REF!</definedName>
    <definedName name="XRefCopy23Row" hidden="1">#REF!</definedName>
    <definedName name="XRefCopy24" hidden="1">'[9]Movimiento  A F'!#REF!</definedName>
    <definedName name="XRefCopy24Row" hidden="1">#REF!</definedName>
    <definedName name="XRefCopy25" hidden="1">'[9]Movimiento  A F'!#REF!</definedName>
    <definedName name="XRefCopy25Row" hidden="1">#REF!</definedName>
    <definedName name="XRefCopy26" hidden="1">'[9]Movimiento  A F'!#REF!</definedName>
    <definedName name="XRefCopy26Row" hidden="1">#REF!</definedName>
    <definedName name="XRefCopy27" hidden="1">'[9]Movimiento  A F'!#REF!</definedName>
    <definedName name="XRefCopy27Row" hidden="1">#REF!</definedName>
    <definedName name="XRefCopy28" hidden="1">'[9]Movimiento  A F'!#REF!</definedName>
    <definedName name="XRefCopy28Row" hidden="1">#REF!</definedName>
    <definedName name="XRefCopy29" hidden="1">'[9]Movimiento  A F'!#REF!</definedName>
    <definedName name="XRefCopy29Row" hidden="1">#REF!</definedName>
    <definedName name="XRefCopy2Row" hidden="1">#REF!</definedName>
    <definedName name="XRefCopy3" hidden="1">#REF!</definedName>
    <definedName name="XRefCopy30" hidden="1">'[9]Movimiento  A F'!#REF!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'[9]Movimiento  A F'!#REF!</definedName>
    <definedName name="XRefCopy34Row" hidden="1">#REF!</definedName>
    <definedName name="XRefCopy35" hidden="1">'[9]Movimiento  A F'!#REF!</definedName>
    <definedName name="XRefCopy35Row" hidden="1">#REF!</definedName>
    <definedName name="XRefCopy36" hidden="1">'[9]Movimiento  A F'!#REF!</definedName>
    <definedName name="XRefCopy36Row" hidden="1">#REF!</definedName>
    <definedName name="XRefCopy37" hidden="1">'[9]Movimiento  A F'!#REF!</definedName>
    <definedName name="XRefCopy37Row" hidden="1">#REF!</definedName>
    <definedName name="XRefCopy38" hidden="1">'[9]Movimiento  A F'!#REF!</definedName>
    <definedName name="XRefCopy38Row" hidden="1">#REF!</definedName>
    <definedName name="XRefCopy39" hidden="1">'[9]Movimiento  A F'!#REF!</definedName>
    <definedName name="XRefCopy39Row" hidden="1">#REF!</definedName>
    <definedName name="XRefCopy3Row" hidden="1">#REF!</definedName>
    <definedName name="XRefCopy4" hidden="1">#REF!</definedName>
    <definedName name="XRefCopy40" hidden="1">'[9]Movimiento  A F'!#REF!</definedName>
    <definedName name="XRefCopy40Row" hidden="1">#REF!</definedName>
    <definedName name="XRefCopy41" hidden="1">'[9]Movimiento  A F'!#REF!</definedName>
    <definedName name="XRefCopy41Row" hidden="1">#REF!</definedName>
    <definedName name="XRefCopy42" hidden="1">'[9]Movimiento  A F'!#REF!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'[9]Movimiento  A F'!#REF!</definedName>
    <definedName name="XRefCopy50Row" hidden="1">#REF!</definedName>
    <definedName name="XRefCopy51" hidden="1">'[9]Movimiento  A F'!#REF!</definedName>
    <definedName name="XRefCopy51Row" hidden="1">#REF!</definedName>
    <definedName name="XRefCopy52" hidden="1">'[9]Movimiento  A F'!#REF!</definedName>
    <definedName name="XRefCopy52Row" hidden="1">#REF!</definedName>
    <definedName name="XRefCopy53" hidden="1">'[9]Movimiento  A F'!#REF!</definedName>
    <definedName name="XRefCopy53Row" hidden="1">#REF!</definedName>
    <definedName name="XRefCopy54" hidden="1">'[9]Movimiento  A F'!#REF!</definedName>
    <definedName name="XRefCopy54Row" hidden="1">#REF!</definedName>
    <definedName name="XRefCopy55" hidden="1">'[9]Movimiento  A F'!#REF!</definedName>
    <definedName name="XRefCopy55Row" hidden="1">#REF!</definedName>
    <definedName name="XRefCopy56" hidden="1">'[9]Movimiento  A F'!#REF!</definedName>
    <definedName name="XRefCopy56Row" hidden="1">#REF!</definedName>
    <definedName name="XRefCopy57" hidden="1">'[9]Movimiento  A F'!#REF!</definedName>
    <definedName name="XRefCopy57Row" hidden="1">#REF!</definedName>
    <definedName name="XRefCopy58" hidden="1">'[9]Movimiento  A F'!#REF!</definedName>
    <definedName name="XRefCopy58Row" hidden="1">#REF!</definedName>
    <definedName name="XRefCopy59" hidden="1">'[9]Movimiento  A F'!#REF!</definedName>
    <definedName name="XRefCopy59Row" hidden="1">#REF!</definedName>
    <definedName name="XRefCopy5Row" hidden="1">#REF!</definedName>
    <definedName name="XRefCopy6" hidden="1">#REF!</definedName>
    <definedName name="XRefCopy60" hidden="1">'[9]Movimiento  A F'!#REF!</definedName>
    <definedName name="XRefCopy60Row" hidden="1">#REF!</definedName>
    <definedName name="XRefCopy61" hidden="1">'[9]Movimiento  A F'!#REF!</definedName>
    <definedName name="XRefCopy61Row" hidden="1">#REF!</definedName>
    <definedName name="XRefCopy62" hidden="1">'[9]Movimiento  A F'!#REF!</definedName>
    <definedName name="XRefCopy62Row" hidden="1">#REF!</definedName>
    <definedName name="XRefCopy63" hidden="1">'[9]Dep oct 03'!#REF!</definedName>
    <definedName name="XRefCopy63Row" hidden="1">#REF!</definedName>
    <definedName name="XRefCopy64" hidden="1">'[9]Dep oct 03'!#REF!</definedName>
    <definedName name="XRefCopy64Row" hidden="1">#REF!</definedName>
    <definedName name="XRefCopy65" hidden="1">'[9]Dep oct 03'!#REF!</definedName>
    <definedName name="XRefCopy65Row" hidden="1">#REF!</definedName>
    <definedName name="XRefCopy66" hidden="1">'[9]Dep oct 03'!#REF!</definedName>
    <definedName name="XRefCopy66Row" hidden="1">#REF!</definedName>
    <definedName name="XRefCopy67" hidden="1">'[9]Dep oct 03'!#REF!</definedName>
    <definedName name="XRefCopy67Row" hidden="1">#REF!</definedName>
    <definedName name="XRefCopy68" hidden="1">'[9]Dep oct 03'!#REF!</definedName>
    <definedName name="XRefCopy68Row" hidden="1">#REF!</definedName>
    <definedName name="XRefCopy69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'[9]Movimiento  A F'!#REF!</definedName>
    <definedName name="XRefCopy74Row" hidden="1">#REF!</definedName>
    <definedName name="XRefCopy75" hidden="1">'[9]Movimiento  A F'!#REF!</definedName>
    <definedName name="XRefCopy75Row" hidden="1">#REF!</definedName>
    <definedName name="XRefCopy76" hidden="1">'[9]Movimiento  A F'!#REF!</definedName>
    <definedName name="XRefCopy76Row" hidden="1">#REF!</definedName>
    <definedName name="XRefCopy77" hidden="1">'[9]Movimiento  A F'!#REF!</definedName>
    <definedName name="XRefCopy77Row" hidden="1">#REF!</definedName>
    <definedName name="XRefCopy78" hidden="1">'[9]Movimiento  A F'!#REF!</definedName>
    <definedName name="XRefCopy78Row" hidden="1">#REF!</definedName>
    <definedName name="XRefCopy79" hidden="1">'[9]Dep oct 03'!#REF!</definedName>
    <definedName name="XRefCopy79Row" hidden="1">#REF!</definedName>
    <definedName name="XRefCopy7Row" hidden="1">#REF!</definedName>
    <definedName name="XRefCopy8" hidden="1">'[9]Movimiento  A F'!#REF!</definedName>
    <definedName name="XRefCopy80" hidden="1">'[9]Dep oct 03'!#REF!</definedName>
    <definedName name="XRefCopy80Row" hidden="1">#REF!</definedName>
    <definedName name="XRefCopy81" hidden="1">'[9]Dep oct 03'!#REF!</definedName>
    <definedName name="XRefCopy81Row" hidden="1">#REF!</definedName>
    <definedName name="XRefCopy82" hidden="1">'[9]Movimiento  A F'!#REF!</definedName>
    <definedName name="XRefCopy82Row" hidden="1">#REF!</definedName>
    <definedName name="XRefCopy83" hidden="1">'[9]Movimiento  A F'!#REF!</definedName>
    <definedName name="XRefCopy84" hidden="1">'[9]Dep oct 03'!#REF!</definedName>
    <definedName name="XRefCopy84Row" hidden="1">#REF!</definedName>
    <definedName name="XRefCopy85" hidden="1">'[9]Dep oct 03'!#REF!</definedName>
    <definedName name="XRefCopy85Row" hidden="1">#REF!</definedName>
    <definedName name="XRefCopy86" hidden="1">'[9]Dep oct 03'!#REF!</definedName>
    <definedName name="XRefCopy86Row" hidden="1">#REF!</definedName>
    <definedName name="XRefCopy87" hidden="1">'[9]Movimiento  A F'!#REF!</definedName>
    <definedName name="XRefCopy87Row" hidden="1">#REF!</definedName>
    <definedName name="XRefCopy88" hidden="1">'[9]Movimiento  A F'!#REF!</definedName>
    <definedName name="XRefCopy88Row" hidden="1">#REF!</definedName>
    <definedName name="XRefCopy89" hidden="1">'[9]Movimiento  A F'!#REF!</definedName>
    <definedName name="XRefCopy8Row" hidden="1">#REF!</definedName>
    <definedName name="XRefCopy9" hidden="1">#REF!</definedName>
    <definedName name="XRefCopy90" hidden="1">'[9]Movimiento  A F'!#REF!</definedName>
    <definedName name="XRefCopy94" hidden="1">#REF!</definedName>
    <definedName name="XRefCopy96" hidden="1">#REF!</definedName>
    <definedName name="XRefCopy97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0" hidden="1">'[13]Formato 7'!#REF!</definedName>
    <definedName name="XRefPaste100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'[18]Concil Cont Fis'!#REF!</definedName>
    <definedName name="XRefPaste18Row" hidden="1">#REF!</definedName>
    <definedName name="XRefPaste19" hidden="1">'[9]Movimiento  A F'!#REF!</definedName>
    <definedName name="XRefPaste19Row" hidden="1">#REF!</definedName>
    <definedName name="XRefPaste1Row" hidden="1">#REF!</definedName>
    <definedName name="XRefPaste2" hidden="1">#REF!</definedName>
    <definedName name="XRefPaste20" hidden="1">'[9]Movimiento  A F'!#REF!</definedName>
    <definedName name="XRefPaste20Row" hidden="1">#REF!</definedName>
    <definedName name="XRefPaste21" hidden="1">'[9]Dep oct 03'!#REF!</definedName>
    <definedName name="XRefPaste21Row" hidden="1">#REF!</definedName>
    <definedName name="XRefPaste22" hidden="1">'[9]Dep oct 03'!#REF!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'[9]Movimiento  A F'!#REF!</definedName>
    <definedName name="XRefPaste26Row" hidden="1">#REF!</definedName>
    <definedName name="XRefPaste27" hidden="1">'[9]Movimiento  A F'!#REF!</definedName>
    <definedName name="XRefPaste27Row" hidden="1">#REF!</definedName>
    <definedName name="XRefPaste28" hidden="1">'[9]Movimiento  A F'!#REF!</definedName>
    <definedName name="XRefPaste28Row" hidden="1">#REF!</definedName>
    <definedName name="XRefPaste29" hidden="1">'[9]Movimiento  A F'!#REF!</definedName>
    <definedName name="XRefPaste29Row" hidden="1">#REF!</definedName>
    <definedName name="XRefPaste2Row" hidden="1">#REF!</definedName>
    <definedName name="XRefPaste3" hidden="1">#REF!</definedName>
    <definedName name="XRefPaste30" hidden="1">'[9]Movimiento  A F'!#REF!</definedName>
    <definedName name="XRefPaste30Row" hidden="1">#REF!</definedName>
    <definedName name="XRefPaste31" hidden="1">'[9]Movimiento  A F'!#REF!</definedName>
    <definedName name="XRefPaste31Row" hidden="1">#REF!</definedName>
    <definedName name="XRefPaste32" hidden="1">'[9]Movimiento  A F'!#REF!</definedName>
    <definedName name="XRefPaste32Row" hidden="1">#REF!</definedName>
    <definedName name="XRefPaste33" hidden="1">'[9]Movimiento  A F'!#REF!</definedName>
    <definedName name="XRefPaste33Row" hidden="1">#REF!</definedName>
    <definedName name="XRefPaste34" hidden="1">'[9]Movimiento  A F'!#REF!</definedName>
    <definedName name="XRefPaste34Row" hidden="1">#REF!</definedName>
    <definedName name="XRefPaste35" hidden="1">'[9]Dep oct 03'!#REF!</definedName>
    <definedName name="XRefPaste35Row" hidden="1">#REF!</definedName>
    <definedName name="XRefPaste36" hidden="1">'[9]Dep oct 03'!#REF!</definedName>
    <definedName name="XRefPaste36Row" hidden="1">#REF!</definedName>
    <definedName name="XRefPaste37" hidden="1">'[9]Dep oct 03'!#REF!</definedName>
    <definedName name="XRefPaste37Row" hidden="1">#REF!</definedName>
    <definedName name="XRefPaste38" hidden="1">'[9]Dep oct 03'!#REF!</definedName>
    <definedName name="XRefPaste38Row" hidden="1">#REF!</definedName>
    <definedName name="XRefPaste39" hidden="1">'[9]Dep oct 03'!#REF!</definedName>
    <definedName name="XRefPaste39Row" hidden="1">#REF!</definedName>
    <definedName name="XRefPaste3Row" hidden="1">#REF!</definedName>
    <definedName name="XRefPaste4" hidden="1">#REF!</definedName>
    <definedName name="XRefPaste40" hidden="1">'[9]Dep oct 03'!#REF!</definedName>
    <definedName name="XRefPaste40Row" hidden="1">#REF!</definedName>
    <definedName name="XRefPaste41" hidden="1">'[9]Movimiento  A F'!#REF!</definedName>
    <definedName name="XRefPaste41Row" hidden="1">#REF!</definedName>
    <definedName name="XRefPaste42" hidden="1">'[9]Movimiento  A F'!#REF!</definedName>
    <definedName name="XRefPaste42Row" hidden="1">#REF!</definedName>
    <definedName name="XRefPaste43" hidden="1">'[9]Movimiento  A F'!#REF!</definedName>
    <definedName name="XRefPaste43Row" hidden="1">#REF!</definedName>
    <definedName name="XRefPaste44" hidden="1">'[9]Movimiento  A F'!#REF!</definedName>
    <definedName name="XRefPaste44Row" hidden="1">#REF!</definedName>
    <definedName name="XRefPaste45" hidden="1">'[9]Movimiento  A F'!#REF!</definedName>
    <definedName name="XRefPaste45Row" hidden="1">#REF!</definedName>
    <definedName name="XRefPaste46" hidden="1">'[9]Movimiento  A F'!#REF!</definedName>
    <definedName name="XRefPaste46Row" hidden="1">#REF!</definedName>
    <definedName name="XRefPaste47" hidden="1">'[9]Movimiento  A F'!#REF!</definedName>
    <definedName name="XRefPaste47Row" hidden="1">#REF!</definedName>
    <definedName name="XRefPaste48" hidden="1">'[9]Movimiento  A F'!#REF!</definedName>
    <definedName name="XRefPaste48Row" hidden="1">#REF!</definedName>
    <definedName name="XRefPaste49" hidden="1">'[9]Movimiento  A F'!#REF!</definedName>
    <definedName name="XRefPaste49Row" hidden="1">#REF!</definedName>
    <definedName name="XRefPaste4Row" hidden="1">#REF!</definedName>
    <definedName name="XRefPaste5" hidden="1">#REF!</definedName>
    <definedName name="XRefPaste50" hidden="1">'[9]Movimiento  A F'!#REF!</definedName>
    <definedName name="XRefPaste50Row" hidden="1">#REF!</definedName>
    <definedName name="XRefPaste51" hidden="1">'[9]Movimiento  A F'!#REF!</definedName>
    <definedName name="XRefPaste51Row" hidden="1">#REF!</definedName>
    <definedName name="XRefPaste52" hidden="1">'[9]Movimiento  A F'!#REF!</definedName>
    <definedName name="XRefPaste52Row" hidden="1">#REF!</definedName>
    <definedName name="XRefPaste53" hidden="1">'[12]Prueba global del IMSS'!$I$26</definedName>
    <definedName name="XRefPaste53Row" hidden="1">[19]XREF!#REF!</definedName>
    <definedName name="XRefPaste54" hidden="1">#REF!</definedName>
    <definedName name="XRefPaste54Row" hidden="1">[19]XREF!#REF!</definedName>
    <definedName name="XRefPaste55" hidden="1">#REF!</definedName>
    <definedName name="XRefPaste55Row" hidden="1">[19]XREF!#REF!</definedName>
    <definedName name="XRefPaste5Row" hidden="1">#REF!</definedName>
    <definedName name="XRefPaste6" hidden="1">#REF!</definedName>
    <definedName name="XRefPaste62" hidden="1">#REF!</definedName>
    <definedName name="XRefPaste63" hidden="1">#REF!</definedName>
    <definedName name="XRefPaste64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[12]B9831944101!$I$49</definedName>
    <definedName name="XRefPaste67Row" hidden="1">#REF!</definedName>
    <definedName name="XRefPaste68" hidden="1">[12]B9831944101!$C$49</definedName>
    <definedName name="XRefPaste68Row" hidden="1">#REF!</definedName>
    <definedName name="XRefPaste69" hidden="1">'[12]Prueba global del IMSS'!#REF!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'[13]Formato 7'!#REF!</definedName>
    <definedName name="XRefPaste71Row" hidden="1">#REF!</definedName>
    <definedName name="XRefPaste72" hidden="1">'[13]Formato 7'!#REF!</definedName>
    <definedName name="XRefPaste72Row" hidden="1">#REF!</definedName>
    <definedName name="XRefPaste73" hidden="1">'[13]Formato 7'!#REF!</definedName>
    <definedName name="XRefPaste73Row" hidden="1">#REF!</definedName>
    <definedName name="XRefPaste74" hidden="1">'[13]Formato 7'!#REF!</definedName>
    <definedName name="XRefPaste74Row" hidden="1">#REF!</definedName>
    <definedName name="XRefPaste75" hidden="1">'[13]Formato 7'!#REF!</definedName>
    <definedName name="XRefPaste75Row" hidden="1">#REF!</definedName>
    <definedName name="XRefPaste76" hidden="1">'[13]Formato 7'!#REF!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" hidden="1">'[13]Formato 7'!#REF!</definedName>
    <definedName name="XRefPaste83Row" hidden="1">#REF!</definedName>
    <definedName name="XRefPaste84" hidden="1">'[13]Formato 7'!#REF!</definedName>
    <definedName name="XRefPaste84Row" hidden="1">#REF!</definedName>
    <definedName name="XRefPaste85" hidden="1">'[13]Formato 7'!#REF!</definedName>
    <definedName name="XRefPaste85Row" hidden="1">#REF!</definedName>
    <definedName name="XRefPaste86" hidden="1">'[13]Formato 7'!#REF!</definedName>
    <definedName name="XRefPaste86Row" hidden="1">#REF!</definedName>
    <definedName name="XRefPaste87" hidden="1">'[16]Global IMSS'!$G$92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#REF!</definedName>
    <definedName name="XRefPaste90Row" hidden="1">#REF!</definedName>
    <definedName name="XRefPaste91" hidden="1">'[13]Formato 7'!#REF!</definedName>
    <definedName name="XRefPaste91Row" hidden="1">#REF!</definedName>
    <definedName name="XRefPaste92" hidden="1">'[13]Formato 7'!#REF!</definedName>
    <definedName name="XRefPaste92Row" hidden="1">#REF!</definedName>
    <definedName name="XRefPaste93" hidden="1">'[13]Formato 7'!#REF!</definedName>
    <definedName name="XRefPaste93Row" hidden="1">#REF!</definedName>
    <definedName name="XRefPaste94" hidden="1">'[13]Formato 7'!#REF!</definedName>
    <definedName name="XRefPaste94Row" hidden="1">#REF!</definedName>
    <definedName name="XRefPaste96" hidden="1">'[13]Formato 7'!#REF!</definedName>
    <definedName name="XRefPaste96Row" hidden="1">#REF!</definedName>
    <definedName name="XRefPaste97" hidden="1">'[13]Formato 7'!#REF!</definedName>
    <definedName name="XRefPaste97Row" hidden="1">#REF!</definedName>
    <definedName name="XRefPaste98" hidden="1">'[13]Formato 7'!#REF!</definedName>
    <definedName name="XRefPaste98Row" hidden="1">#REF!</definedName>
    <definedName name="XRefPaste99" hidden="1">'[13]Formato 7'!#REF!</definedName>
    <definedName name="XRefPaste99Row" hidden="1">#REF!</definedName>
    <definedName name="XRefPaste9Row" hidden="1">#REF!</definedName>
    <definedName name="XRefPasteRangeCount" hidden="1">1</definedName>
    <definedName name="XXXX" hidden="1">{#N/A,#N/A,FALSE,"Aging Summary";#N/A,#N/A,FALSE,"Ratio Analysis";#N/A,#N/A,FALSE,"Test 120 Day Accts";#N/A,#N/A,FALSE,"Tickmarks"}</definedName>
    <definedName name="xyz" hidden="1">#REF!</definedName>
    <definedName name="yy" hidden="1">'[20]CumP&amp;L'!$D$5:$E$5</definedName>
    <definedName name="z" hidden="1">{#N/A,#N/A,FALSE,"ANEXOS95";"ANEXO10",#N/A,FALSE,"ANEXOS95"}</definedName>
    <definedName name="Z_61546A20_CAC3_11D0_B1FE_A52074ED502D_.wvu.Rows" hidden="1">#REF!</definedName>
    <definedName name="Z_61546A21_CAC3_11D0_B1FE_A52074ED502D_.wvu.Rows" hidden="1">#REF!</definedName>
    <definedName name="Z_61546A28_CAC3_11D0_B1FE_A52074ED502D_.wvu.Rows" hidden="1">#REF!</definedName>
    <definedName name="Z_61546A29_CAC3_11D0_B1FE_A52074ED502D_.wvu.Rows" hidden="1">#REF!</definedName>
    <definedName name="Z_61546A2C_CAC3_11D0_B1FE_A52074ED502D_.wvu.Rows" hidden="1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L24" i="45"/>
  <c r="L13" i="45"/>
  <c r="R53" i="2"/>
  <c r="Q53" i="2"/>
  <c r="Q14" i="2"/>
  <c r="D32" i="45"/>
  <c r="D30" i="45"/>
  <c r="D29" i="45"/>
  <c r="L16" i="45"/>
  <c r="D28" i="45"/>
  <c r="H24" i="45"/>
  <c r="H27" i="45"/>
  <c r="F27" i="45"/>
  <c r="M71" i="45"/>
  <c r="D71" i="45"/>
  <c r="D70" i="45"/>
  <c r="D69" i="45"/>
  <c r="F51" i="45"/>
  <c r="D51" i="45"/>
  <c r="H47" i="45"/>
  <c r="L47" i="45" s="1"/>
  <c r="H46" i="45"/>
  <c r="L46" i="45" s="1"/>
  <c r="H43" i="45"/>
  <c r="D36" i="45"/>
  <c r="D37" i="45" s="1"/>
  <c r="L28" i="45"/>
  <c r="D27" i="45"/>
  <c r="L20" i="45"/>
  <c r="M17" i="45"/>
  <c r="M18" i="45" s="1"/>
  <c r="M19" i="45" s="1"/>
  <c r="H10" i="45"/>
  <c r="H9" i="45"/>
  <c r="M68" i="44"/>
  <c r="D68" i="44"/>
  <c r="D67" i="44"/>
  <c r="D66" i="44"/>
  <c r="F48" i="44"/>
  <c r="H44" i="44"/>
  <c r="L44" i="44" s="1"/>
  <c r="H43" i="44"/>
  <c r="L43" i="44" s="1"/>
  <c r="H40" i="44"/>
  <c r="D40" i="44"/>
  <c r="D48" i="44" s="1"/>
  <c r="D34" i="44"/>
  <c r="D33" i="44"/>
  <c r="D29" i="44"/>
  <c r="L28" i="44"/>
  <c r="L27" i="44"/>
  <c r="M27" i="44" s="1"/>
  <c r="F26" i="44"/>
  <c r="D26" i="44"/>
  <c r="L19" i="44"/>
  <c r="M16" i="44"/>
  <c r="M17" i="44" s="1"/>
  <c r="M18" i="44" s="1"/>
  <c r="H10" i="44"/>
  <c r="H9" i="44"/>
  <c r="D29" i="43"/>
  <c r="H40" i="43"/>
  <c r="D40" i="43"/>
  <c r="F26" i="43"/>
  <c r="M68" i="43"/>
  <c r="D68" i="43"/>
  <c r="D67" i="43"/>
  <c r="D66" i="43"/>
  <c r="F48" i="43"/>
  <c r="D48" i="43"/>
  <c r="H44" i="43"/>
  <c r="L44" i="43" s="1"/>
  <c r="H43" i="43"/>
  <c r="L43" i="43" s="1"/>
  <c r="D33" i="43"/>
  <c r="D34" i="43" s="1"/>
  <c r="L27" i="43"/>
  <c r="D26" i="43"/>
  <c r="L19" i="43"/>
  <c r="M16" i="43"/>
  <c r="M17" i="43" s="1"/>
  <c r="M18" i="43" s="1"/>
  <c r="H10" i="43"/>
  <c r="H9" i="43"/>
  <c r="M68" i="42"/>
  <c r="D68" i="42"/>
  <c r="D67" i="42"/>
  <c r="D66" i="42"/>
  <c r="H48" i="42"/>
  <c r="F48" i="42"/>
  <c r="D48" i="42"/>
  <c r="H44" i="42"/>
  <c r="L44" i="42" s="1"/>
  <c r="H43" i="42"/>
  <c r="L43" i="42" s="1"/>
  <c r="H40" i="42"/>
  <c r="L40" i="42" s="1"/>
  <c r="L48" i="42" s="1"/>
  <c r="L56" i="42" s="1"/>
  <c r="L59" i="42" s="1"/>
  <c r="D33" i="42"/>
  <c r="D34" i="42" s="1"/>
  <c r="D29" i="42"/>
  <c r="L27" i="42"/>
  <c r="D26" i="42"/>
  <c r="L19" i="42"/>
  <c r="M16" i="42"/>
  <c r="M17" i="42" s="1"/>
  <c r="M18" i="42" s="1"/>
  <c r="H10" i="42"/>
  <c r="H9" i="42"/>
  <c r="F26" i="42"/>
  <c r="D68" i="41"/>
  <c r="D67" i="41"/>
  <c r="D66" i="41"/>
  <c r="F48" i="41"/>
  <c r="D48" i="41"/>
  <c r="H44" i="41"/>
  <c r="L44" i="41" s="1"/>
  <c r="H43" i="41"/>
  <c r="L43" i="41" s="1"/>
  <c r="H40" i="41"/>
  <c r="D33" i="41"/>
  <c r="D34" i="41" s="1"/>
  <c r="D29" i="41"/>
  <c r="L27" i="41"/>
  <c r="D26" i="41"/>
  <c r="L19" i="41"/>
  <c r="M16" i="41"/>
  <c r="M17" i="41" s="1"/>
  <c r="M18" i="41" s="1"/>
  <c r="H10" i="41"/>
  <c r="H9" i="41"/>
  <c r="F8" i="41"/>
  <c r="F26" i="41" s="1"/>
  <c r="F27" i="41" s="1"/>
  <c r="D65" i="41" s="1"/>
  <c r="L55" i="40"/>
  <c r="L47" i="40"/>
  <c r="L40" i="40"/>
  <c r="H40" i="40"/>
  <c r="D26" i="40"/>
  <c r="F26" i="40"/>
  <c r="D67" i="40"/>
  <c r="D66" i="40"/>
  <c r="D65" i="40"/>
  <c r="F47" i="40"/>
  <c r="D47" i="40"/>
  <c r="H43" i="40"/>
  <c r="L43" i="40" s="1"/>
  <c r="H42" i="40"/>
  <c r="D33" i="40"/>
  <c r="D34" i="40" s="1"/>
  <c r="L27" i="40"/>
  <c r="L19" i="40"/>
  <c r="M16" i="40"/>
  <c r="M17" i="40" s="1"/>
  <c r="M18" i="40" s="1"/>
  <c r="F12" i="40"/>
  <c r="F11" i="40"/>
  <c r="H10" i="40"/>
  <c r="H9" i="40"/>
  <c r="F8" i="40"/>
  <c r="D71" i="39"/>
  <c r="J65" i="37"/>
  <c r="O36" i="37"/>
  <c r="H47" i="39"/>
  <c r="D48" i="39"/>
  <c r="F11" i="39"/>
  <c r="O51" i="39"/>
  <c r="F48" i="39"/>
  <c r="H46" i="39"/>
  <c r="L46" i="39" s="1"/>
  <c r="H44" i="39"/>
  <c r="L44" i="39" s="1"/>
  <c r="H43" i="39"/>
  <c r="L43" i="39" s="1"/>
  <c r="H42" i="39"/>
  <c r="H48" i="39" s="1"/>
  <c r="H39" i="39"/>
  <c r="L39" i="39" s="1"/>
  <c r="H38" i="39"/>
  <c r="H37" i="39"/>
  <c r="L37" i="39" s="1"/>
  <c r="D33" i="39"/>
  <c r="D34" i="39" s="1"/>
  <c r="L26" i="39"/>
  <c r="L27" i="39" s="1"/>
  <c r="M27" i="39" s="1"/>
  <c r="D26" i="39"/>
  <c r="L25" i="39"/>
  <c r="M25" i="39" s="1"/>
  <c r="L19" i="39"/>
  <c r="M16" i="39"/>
  <c r="M17" i="39" s="1"/>
  <c r="M18" i="39" s="1"/>
  <c r="M12" i="39"/>
  <c r="M13" i="39" s="1"/>
  <c r="F8" i="39"/>
  <c r="F26" i="39" s="1"/>
  <c r="F27" i="39" s="1"/>
  <c r="D27" i="39" s="1"/>
  <c r="D29" i="39" s="1"/>
  <c r="E29" i="39" s="1"/>
  <c r="P6" i="39"/>
  <c r="O5" i="39"/>
  <c r="P5" i="39" s="1"/>
  <c r="O34" i="37"/>
  <c r="O32" i="37"/>
  <c r="O50" i="38"/>
  <c r="L47" i="38"/>
  <c r="L46" i="38"/>
  <c r="H46" i="38"/>
  <c r="F47" i="38"/>
  <c r="D47" i="38"/>
  <c r="H44" i="38"/>
  <c r="L44" i="38" s="1"/>
  <c r="H43" i="38"/>
  <c r="L43" i="38" s="1"/>
  <c r="H42" i="38"/>
  <c r="L42" i="38" s="1"/>
  <c r="L39" i="38"/>
  <c r="H39" i="38"/>
  <c r="H38" i="38"/>
  <c r="H37" i="38"/>
  <c r="L37" i="38" s="1"/>
  <c r="D33" i="38"/>
  <c r="D34" i="38" s="1"/>
  <c r="L27" i="38"/>
  <c r="M27" i="38" s="1"/>
  <c r="L26" i="38"/>
  <c r="M26" i="38" s="1"/>
  <c r="D26" i="38"/>
  <c r="L25" i="38"/>
  <c r="M25" i="38" s="1"/>
  <c r="L19" i="38"/>
  <c r="M18" i="38"/>
  <c r="M17" i="38"/>
  <c r="M16" i="38"/>
  <c r="M12" i="38"/>
  <c r="M13" i="38" s="1"/>
  <c r="F8" i="38"/>
  <c r="F26" i="38" s="1"/>
  <c r="P6" i="38"/>
  <c r="O5" i="38"/>
  <c r="P5" i="38" s="1"/>
  <c r="O5" i="37"/>
  <c r="P5" i="37" s="1"/>
  <c r="P6" i="37"/>
  <c r="D26" i="37"/>
  <c r="F47" i="37"/>
  <c r="D47" i="37"/>
  <c r="H44" i="37"/>
  <c r="L44" i="37" s="1"/>
  <c r="H43" i="37"/>
  <c r="L43" i="37" s="1"/>
  <c r="H42" i="37"/>
  <c r="L42" i="37" s="1"/>
  <c r="H39" i="37"/>
  <c r="H38" i="37"/>
  <c r="H37" i="37"/>
  <c r="L37" i="37" s="1"/>
  <c r="D34" i="37"/>
  <c r="D33" i="37"/>
  <c r="L26" i="37"/>
  <c r="L27" i="37" s="1"/>
  <c r="M27" i="37" s="1"/>
  <c r="E28" i="37"/>
  <c r="M25" i="37"/>
  <c r="L25" i="37"/>
  <c r="L19" i="37"/>
  <c r="M17" i="37"/>
  <c r="M18" i="37" s="1"/>
  <c r="M16" i="37"/>
  <c r="M12" i="37"/>
  <c r="M13" i="37" s="1"/>
  <c r="F12" i="37"/>
  <c r="F11" i="37"/>
  <c r="F8" i="37"/>
  <c r="F26" i="37" s="1"/>
  <c r="L47" i="36"/>
  <c r="L39" i="36"/>
  <c r="H39" i="36"/>
  <c r="F39" i="36"/>
  <c r="L37" i="36"/>
  <c r="H37" i="36"/>
  <c r="H38" i="36"/>
  <c r="F27" i="36"/>
  <c r="F26" i="36"/>
  <c r="D26" i="36"/>
  <c r="H47" i="36"/>
  <c r="F47" i="36"/>
  <c r="D47" i="36"/>
  <c r="H44" i="36"/>
  <c r="L44" i="36" s="1"/>
  <c r="H43" i="36"/>
  <c r="L43" i="36" s="1"/>
  <c r="H42" i="36"/>
  <c r="L42" i="36" s="1"/>
  <c r="D34" i="36"/>
  <c r="D33" i="36"/>
  <c r="L25" i="36"/>
  <c r="M25" i="36" s="1"/>
  <c r="E28" i="36"/>
  <c r="L19" i="36"/>
  <c r="M17" i="36"/>
  <c r="M18" i="36" s="1"/>
  <c r="M16" i="36"/>
  <c r="M12" i="36"/>
  <c r="M13" i="36" s="1"/>
  <c r="F12" i="36"/>
  <c r="F11" i="36"/>
  <c r="F8" i="36"/>
  <c r="AB15" i="14"/>
  <c r="AD15" i="14"/>
  <c r="AD12" i="14"/>
  <c r="AD6" i="14"/>
  <c r="E19" i="35"/>
  <c r="D26" i="34"/>
  <c r="J28" i="34"/>
  <c r="N29" i="34" s="1"/>
  <c r="L29" i="34"/>
  <c r="M29" i="34" s="1"/>
  <c r="H43" i="34"/>
  <c r="L43" i="34" s="1"/>
  <c r="H44" i="34"/>
  <c r="L44" i="34"/>
  <c r="F26" i="34"/>
  <c r="F12" i="34"/>
  <c r="F11" i="34"/>
  <c r="F8" i="34"/>
  <c r="H47" i="34"/>
  <c r="F47" i="34"/>
  <c r="D47" i="34"/>
  <c r="H42" i="34"/>
  <c r="L42" i="34" s="1"/>
  <c r="D33" i="34"/>
  <c r="D34" i="34" s="1"/>
  <c r="L19" i="34"/>
  <c r="M16" i="34"/>
  <c r="M17" i="34" s="1"/>
  <c r="M18" i="34" s="1"/>
  <c r="M12" i="34"/>
  <c r="M13" i="34" s="1"/>
  <c r="D68" i="33"/>
  <c r="D67" i="33"/>
  <c r="D66" i="33"/>
  <c r="N30" i="33"/>
  <c r="N28" i="33"/>
  <c r="N29" i="33"/>
  <c r="N27" i="33"/>
  <c r="L28" i="33"/>
  <c r="M28" i="33" s="1"/>
  <c r="D26" i="33"/>
  <c r="J26" i="33" s="1"/>
  <c r="M26" i="33" s="1"/>
  <c r="N26" i="33" s="1"/>
  <c r="F8" i="33"/>
  <c r="D65" i="33"/>
  <c r="H47" i="33"/>
  <c r="F47" i="33"/>
  <c r="D47" i="33"/>
  <c r="H43" i="33"/>
  <c r="L43" i="33" s="1"/>
  <c r="L55" i="33" s="1"/>
  <c r="L58" i="33" s="1"/>
  <c r="H42" i="33"/>
  <c r="L42" i="33" s="1"/>
  <c r="D33" i="33"/>
  <c r="D34" i="33" s="1"/>
  <c r="L27" i="33"/>
  <c r="M27" i="33" s="1"/>
  <c r="L19" i="33"/>
  <c r="M16" i="33"/>
  <c r="M17" i="33" s="1"/>
  <c r="M18" i="33" s="1"/>
  <c r="F12" i="33"/>
  <c r="F11" i="33"/>
  <c r="H10" i="33"/>
  <c r="H9" i="33"/>
  <c r="D65" i="32"/>
  <c r="N28" i="32"/>
  <c r="N27" i="32"/>
  <c r="M27" i="32"/>
  <c r="L27" i="32"/>
  <c r="N26" i="32"/>
  <c r="M26" i="32"/>
  <c r="J26" i="32"/>
  <c r="H43" i="32"/>
  <c r="L43" i="32" s="1"/>
  <c r="L55" i="32" s="1"/>
  <c r="L58" i="32" s="1"/>
  <c r="H10" i="32"/>
  <c r="H9" i="32"/>
  <c r="F12" i="32"/>
  <c r="F26" i="32" s="1"/>
  <c r="F11" i="32"/>
  <c r="D26" i="32"/>
  <c r="J69" i="22"/>
  <c r="M13" i="22"/>
  <c r="M12" i="22"/>
  <c r="H47" i="32"/>
  <c r="F47" i="32"/>
  <c r="D47" i="32"/>
  <c r="H42" i="32"/>
  <c r="L42" i="32" s="1"/>
  <c r="D33" i="32"/>
  <c r="D34" i="32" s="1"/>
  <c r="E28" i="32"/>
  <c r="L19" i="32"/>
  <c r="M16" i="32"/>
  <c r="M17" i="32" s="1"/>
  <c r="M18" i="32" s="1"/>
  <c r="J67" i="22"/>
  <c r="J64" i="22"/>
  <c r="D68" i="22"/>
  <c r="F30" i="22"/>
  <c r="D64" i="22"/>
  <c r="D63" i="22"/>
  <c r="D30" i="22"/>
  <c r="E28" i="22"/>
  <c r="H42" i="22"/>
  <c r="L42" i="22" s="1"/>
  <c r="D29" i="22"/>
  <c r="E29" i="22" s="1"/>
  <c r="D27" i="22"/>
  <c r="E27" i="22"/>
  <c r="F27" i="22"/>
  <c r="F26" i="22"/>
  <c r="D26" i="22"/>
  <c r="H51" i="45" l="1"/>
  <c r="L43" i="45"/>
  <c r="L51" i="45" s="1"/>
  <c r="L59" i="45" s="1"/>
  <c r="L62" i="45" s="1"/>
  <c r="F37" i="45"/>
  <c r="E32" i="45"/>
  <c r="M28" i="45"/>
  <c r="F28" i="45"/>
  <c r="F33" i="45" s="1"/>
  <c r="D33" i="45"/>
  <c r="E31" i="45"/>
  <c r="J27" i="45"/>
  <c r="M27" i="45" s="1"/>
  <c r="N27" i="45" s="1"/>
  <c r="L40" i="44"/>
  <c r="L48" i="44" s="1"/>
  <c r="L56" i="44" s="1"/>
  <c r="L59" i="44" s="1"/>
  <c r="H48" i="44"/>
  <c r="F34" i="44"/>
  <c r="E29" i="44"/>
  <c r="L29" i="44"/>
  <c r="M29" i="44" s="1"/>
  <c r="M28" i="44"/>
  <c r="F30" i="44"/>
  <c r="F27" i="44"/>
  <c r="D30" i="44"/>
  <c r="E28" i="44"/>
  <c r="J26" i="44"/>
  <c r="H48" i="43"/>
  <c r="L40" i="43"/>
  <c r="L48" i="43" s="1"/>
  <c r="L56" i="43" s="1"/>
  <c r="L59" i="43" s="1"/>
  <c r="E29" i="43"/>
  <c r="F34" i="43"/>
  <c r="L28" i="43"/>
  <c r="M27" i="43"/>
  <c r="F27" i="43"/>
  <c r="F30" i="43" s="1"/>
  <c r="D30" i="43"/>
  <c r="E28" i="43"/>
  <c r="J26" i="43"/>
  <c r="M26" i="43" s="1"/>
  <c r="N26" i="43" s="1"/>
  <c r="F34" i="42"/>
  <c r="E29" i="42"/>
  <c r="L28" i="42"/>
  <c r="M27" i="42"/>
  <c r="D30" i="42"/>
  <c r="E28" i="42"/>
  <c r="J26" i="42"/>
  <c r="M26" i="42" s="1"/>
  <c r="N26" i="42" s="1"/>
  <c r="F27" i="42"/>
  <c r="F30" i="42"/>
  <c r="F30" i="41"/>
  <c r="D69" i="41"/>
  <c r="D71" i="41" s="1"/>
  <c r="J66" i="41" s="1"/>
  <c r="H48" i="41"/>
  <c r="L40" i="41"/>
  <c r="L48" i="41" s="1"/>
  <c r="L56" i="41" s="1"/>
  <c r="L59" i="41" s="1"/>
  <c r="F34" i="41"/>
  <c r="E29" i="41"/>
  <c r="L28" i="41"/>
  <c r="M27" i="41"/>
  <c r="D30" i="41"/>
  <c r="E28" i="41"/>
  <c r="E27" i="41"/>
  <c r="J26" i="41"/>
  <c r="M26" i="41" s="1"/>
  <c r="N26" i="41" s="1"/>
  <c r="L58" i="40"/>
  <c r="H47" i="40"/>
  <c r="L42" i="40"/>
  <c r="L28" i="40"/>
  <c r="M27" i="40"/>
  <c r="F30" i="40"/>
  <c r="E28" i="40"/>
  <c r="J26" i="40"/>
  <c r="M26" i="40" s="1"/>
  <c r="N26" i="40" s="1"/>
  <c r="L48" i="39"/>
  <c r="D65" i="39"/>
  <c r="F34" i="39"/>
  <c r="D30" i="39"/>
  <c r="J68" i="39" s="1"/>
  <c r="J70" i="39" s="1"/>
  <c r="F30" i="39"/>
  <c r="D64" i="39"/>
  <c r="J24" i="39"/>
  <c r="M24" i="39" s="1"/>
  <c r="N24" i="39" s="1"/>
  <c r="E28" i="39"/>
  <c r="M26" i="39"/>
  <c r="E27" i="39"/>
  <c r="L42" i="39"/>
  <c r="F30" i="38"/>
  <c r="D63" i="38"/>
  <c r="E28" i="38"/>
  <c r="H47" i="38"/>
  <c r="J24" i="38"/>
  <c r="M24" i="38" s="1"/>
  <c r="N24" i="38" s="1"/>
  <c r="J24" i="37"/>
  <c r="M24" i="37" s="1"/>
  <c r="N24" i="37" s="1"/>
  <c r="N25" i="37"/>
  <c r="N27" i="37"/>
  <c r="F27" i="37"/>
  <c r="D63" i="37"/>
  <c r="L39" i="37"/>
  <c r="L47" i="37" s="1"/>
  <c r="H47" i="37"/>
  <c r="M26" i="37"/>
  <c r="N26" i="37" s="1"/>
  <c r="N28" i="37" s="1"/>
  <c r="L26" i="36"/>
  <c r="L27" i="36" s="1"/>
  <c r="M27" i="36" s="1"/>
  <c r="J24" i="36"/>
  <c r="M24" i="36" s="1"/>
  <c r="N24" i="36" s="1"/>
  <c r="M26" i="36"/>
  <c r="N31" i="34"/>
  <c r="N30" i="34"/>
  <c r="M28" i="34"/>
  <c r="N28" i="34" s="1"/>
  <c r="N32" i="34" s="1"/>
  <c r="L30" i="34"/>
  <c r="L47" i="34"/>
  <c r="D63" i="34"/>
  <c r="F27" i="34"/>
  <c r="E28" i="34"/>
  <c r="L29" i="33"/>
  <c r="M29" i="33" s="1"/>
  <c r="F26" i="33"/>
  <c r="D63" i="33" s="1"/>
  <c r="E28" i="33"/>
  <c r="D63" i="32"/>
  <c r="F27" i="32"/>
  <c r="L32" i="45" l="1"/>
  <c r="M32" i="45" s="1"/>
  <c r="N32" i="45" s="1"/>
  <c r="D68" i="45"/>
  <c r="D72" i="45" s="1"/>
  <c r="D74" i="45" s="1"/>
  <c r="J69" i="45" s="1"/>
  <c r="E28" i="45"/>
  <c r="N28" i="45"/>
  <c r="D65" i="44"/>
  <c r="D69" i="44" s="1"/>
  <c r="D71" i="44" s="1"/>
  <c r="J66" i="44" s="1"/>
  <c r="E27" i="44"/>
  <c r="N27" i="44"/>
  <c r="M26" i="44"/>
  <c r="N26" i="44" s="1"/>
  <c r="N29" i="44"/>
  <c r="N28" i="44"/>
  <c r="M28" i="43"/>
  <c r="N28" i="43" s="1"/>
  <c r="L29" i="43"/>
  <c r="M29" i="43" s="1"/>
  <c r="N29" i="43" s="1"/>
  <c r="D65" i="43"/>
  <c r="D69" i="43" s="1"/>
  <c r="D71" i="43" s="1"/>
  <c r="J66" i="43" s="1"/>
  <c r="E27" i="43"/>
  <c r="N27" i="43"/>
  <c r="M28" i="42"/>
  <c r="N28" i="42" s="1"/>
  <c r="L29" i="42"/>
  <c r="M29" i="42" s="1"/>
  <c r="N29" i="42" s="1"/>
  <c r="D65" i="42"/>
  <c r="D69" i="42" s="1"/>
  <c r="D71" i="42" s="1"/>
  <c r="J66" i="42" s="1"/>
  <c r="E27" i="42"/>
  <c r="N27" i="42"/>
  <c r="N30" i="42" s="1"/>
  <c r="M68" i="41"/>
  <c r="N27" i="41"/>
  <c r="M28" i="41"/>
  <c r="N28" i="41" s="1"/>
  <c r="L29" i="41"/>
  <c r="M29" i="41" s="1"/>
  <c r="N29" i="41" s="1"/>
  <c r="N30" i="41"/>
  <c r="M28" i="40"/>
  <c r="N28" i="40" s="1"/>
  <c r="L29" i="40"/>
  <c r="M29" i="40" s="1"/>
  <c r="N29" i="40" s="1"/>
  <c r="D64" i="40"/>
  <c r="D68" i="40" s="1"/>
  <c r="D70" i="40" s="1"/>
  <c r="J65" i="40" s="1"/>
  <c r="D29" i="40"/>
  <c r="E27" i="40"/>
  <c r="N27" i="40"/>
  <c r="N30" i="40" s="1"/>
  <c r="D69" i="39"/>
  <c r="N26" i="39"/>
  <c r="N27" i="39"/>
  <c r="N25" i="39"/>
  <c r="N28" i="39" s="1"/>
  <c r="N26" i="38"/>
  <c r="N25" i="38"/>
  <c r="N27" i="38"/>
  <c r="N28" i="38"/>
  <c r="E27" i="38"/>
  <c r="D27" i="38"/>
  <c r="D29" i="38" s="1"/>
  <c r="D64" i="38"/>
  <c r="D68" i="38" s="1"/>
  <c r="E27" i="37"/>
  <c r="D64" i="37"/>
  <c r="D68" i="37" s="1"/>
  <c r="D27" i="37"/>
  <c r="D29" i="37" s="1"/>
  <c r="F30" i="37"/>
  <c r="N26" i="36"/>
  <c r="N27" i="36"/>
  <c r="D63" i="36"/>
  <c r="N25" i="36"/>
  <c r="N28" i="36"/>
  <c r="D64" i="36"/>
  <c r="E27" i="36"/>
  <c r="D27" i="36"/>
  <c r="D29" i="36" s="1"/>
  <c r="F30" i="36"/>
  <c r="L31" i="34"/>
  <c r="M31" i="34" s="1"/>
  <c r="M30" i="34"/>
  <c r="E27" i="34"/>
  <c r="D27" i="34"/>
  <c r="D29" i="34" s="1"/>
  <c r="D64" i="34"/>
  <c r="D68" i="34"/>
  <c r="F30" i="34"/>
  <c r="F27" i="33"/>
  <c r="F30" i="33" s="1"/>
  <c r="D27" i="33"/>
  <c r="D29" i="33" s="1"/>
  <c r="E27" i="33"/>
  <c r="D64" i="33"/>
  <c r="D70" i="33" s="1"/>
  <c r="J65" i="33" s="1"/>
  <c r="D64" i="32"/>
  <c r="D68" i="32" s="1"/>
  <c r="D70" i="32" s="1"/>
  <c r="J65" i="32" s="1"/>
  <c r="D27" i="32"/>
  <c r="D29" i="32" s="1"/>
  <c r="E27" i="32"/>
  <c r="F30" i="32"/>
  <c r="N33" i="45" l="1"/>
  <c r="N30" i="44"/>
  <c r="N30" i="43"/>
  <c r="D30" i="40"/>
  <c r="J67" i="40" s="1"/>
  <c r="M67" i="40" s="1"/>
  <c r="E29" i="40"/>
  <c r="F34" i="40"/>
  <c r="E29" i="38"/>
  <c r="F34" i="38"/>
  <c r="D30" i="38"/>
  <c r="J67" i="38" s="1"/>
  <c r="J69" i="38" s="1"/>
  <c r="D30" i="37"/>
  <c r="J67" i="37" s="1"/>
  <c r="J69" i="37" s="1"/>
  <c r="E29" i="37"/>
  <c r="F34" i="37"/>
  <c r="D68" i="36"/>
  <c r="D30" i="36"/>
  <c r="J64" i="36" s="1"/>
  <c r="J67" i="36" s="1"/>
  <c r="J69" i="36" s="1"/>
  <c r="E29" i="36"/>
  <c r="F34" i="36"/>
  <c r="E29" i="34"/>
  <c r="F34" i="34"/>
  <c r="D30" i="34"/>
  <c r="J64" i="34" s="1"/>
  <c r="J67" i="34" s="1"/>
  <c r="J69" i="34" s="1"/>
  <c r="F34" i="33"/>
  <c r="E29" i="33"/>
  <c r="D30" i="33"/>
  <c r="J64" i="33" s="1"/>
  <c r="J67" i="33" s="1"/>
  <c r="M67" i="33" s="1"/>
  <c r="F34" i="32"/>
  <c r="E29" i="32"/>
  <c r="D30" i="32"/>
  <c r="J64" i="32" s="1"/>
  <c r="J67" i="32" s="1"/>
  <c r="M67" i="32" s="1"/>
  <c r="Q20" i="2" l="1"/>
  <c r="U20" i="2" s="1"/>
  <c r="Q16" i="2"/>
  <c r="U16" i="2" s="1"/>
  <c r="U44" i="2"/>
  <c r="V44" i="2" s="1"/>
  <c r="U45" i="2"/>
  <c r="V45" i="2" s="1"/>
  <c r="Q44" i="2"/>
  <c r="R44" i="2" s="1"/>
  <c r="Q45" i="2"/>
  <c r="R45" i="2" s="1"/>
  <c r="Q43" i="2"/>
  <c r="L47" i="22" l="1"/>
  <c r="H47" i="22"/>
  <c r="F47" i="22"/>
  <c r="D47" i="22"/>
  <c r="D34" i="22"/>
  <c r="F34" i="22" s="1"/>
  <c r="D33" i="22"/>
  <c r="H30" i="22"/>
  <c r="H31" i="22" s="1"/>
  <c r="J28" i="22"/>
  <c r="H28" i="22"/>
  <c r="H29" i="22" s="1"/>
  <c r="L19" i="22"/>
  <c r="M17" i="22"/>
  <c r="M18" i="22" s="1"/>
  <c r="M16" i="22"/>
  <c r="H32" i="22" l="1"/>
  <c r="H33" i="22" s="1"/>
  <c r="I33" i="22" s="1"/>
  <c r="H8" i="7"/>
  <c r="E73" i="7"/>
  <c r="F71" i="7"/>
  <c r="D71" i="7"/>
  <c r="F65" i="7"/>
  <c r="D65" i="7"/>
  <c r="F53" i="7"/>
  <c r="D53" i="7"/>
  <c r="F29" i="7"/>
  <c r="D29" i="7"/>
  <c r="F17" i="7"/>
  <c r="D17" i="7"/>
  <c r="F30" i="7" l="1"/>
  <c r="F55" i="7" s="1"/>
  <c r="F67" i="7" s="1"/>
  <c r="F73" i="7" s="1"/>
  <c r="D30" i="7"/>
  <c r="D55" i="7" s="1"/>
  <c r="D67" i="7" s="1"/>
  <c r="D73" i="7" s="1"/>
  <c r="R43" i="2" l="1"/>
  <c r="J43" i="2"/>
  <c r="T24" i="2"/>
  <c r="P24" i="2"/>
  <c r="O24" i="2"/>
  <c r="N24" i="2"/>
  <c r="M24" i="2"/>
  <c r="I24" i="2"/>
  <c r="G24" i="2"/>
  <c r="J13" i="2"/>
  <c r="K13" i="2" s="1"/>
  <c r="Q13" i="2"/>
  <c r="R13" i="2" s="1"/>
  <c r="U13" i="2"/>
  <c r="V13" i="2" s="1"/>
  <c r="J16" i="2"/>
  <c r="K16" i="2" s="1"/>
  <c r="L16" i="2"/>
  <c r="V16" i="2"/>
  <c r="J17" i="2"/>
  <c r="K17" i="2" s="1"/>
  <c r="L17" i="2"/>
  <c r="Q17" i="2"/>
  <c r="U17" i="2"/>
  <c r="V17" i="2" s="1"/>
  <c r="J18" i="2"/>
  <c r="K18" i="2" s="1"/>
  <c r="L18" i="2"/>
  <c r="Q18" i="2"/>
  <c r="R18" i="2"/>
  <c r="S18" i="2"/>
  <c r="U18" i="2"/>
  <c r="V18" i="2"/>
  <c r="J19" i="2"/>
  <c r="K19" i="2" s="1"/>
  <c r="L19" i="2"/>
  <c r="Q19" i="2"/>
  <c r="R19" i="2" s="1"/>
  <c r="S19" i="2"/>
  <c r="U19" i="2"/>
  <c r="V19" i="2" s="1"/>
  <c r="J20" i="2"/>
  <c r="K20" i="2" s="1"/>
  <c r="L20" i="2"/>
  <c r="R20" i="2"/>
  <c r="V20" i="2"/>
  <c r="J21" i="2"/>
  <c r="K21" i="2" s="1"/>
  <c r="L21" i="2"/>
  <c r="Q21" i="2"/>
  <c r="R21" i="2" s="1"/>
  <c r="S21" i="2"/>
  <c r="U21" i="2"/>
  <c r="V21" i="2"/>
  <c r="J22" i="2"/>
  <c r="K22" i="2" s="1"/>
  <c r="Q22" i="2"/>
  <c r="R22" i="2" s="1"/>
  <c r="U22" i="2"/>
  <c r="V22" i="2"/>
  <c r="J27" i="2"/>
  <c r="K27" i="2" s="1"/>
  <c r="Q27" i="2"/>
  <c r="S27" i="2" s="1"/>
  <c r="U27" i="2"/>
  <c r="V27" i="2" s="1"/>
  <c r="J28" i="2"/>
  <c r="K28" i="2" s="1"/>
  <c r="Q28" i="2"/>
  <c r="S28" i="2" s="1"/>
  <c r="U28" i="2"/>
  <c r="V28" i="2" s="1"/>
  <c r="J29" i="2"/>
  <c r="K29" i="2" s="1"/>
  <c r="L29" i="2"/>
  <c r="Q29" i="2"/>
  <c r="S29" i="2" s="1"/>
  <c r="R29" i="2"/>
  <c r="U29" i="2"/>
  <c r="V29" i="2"/>
  <c r="J30" i="2"/>
  <c r="K30" i="2" s="1"/>
  <c r="L30" i="2"/>
  <c r="Q30" i="2"/>
  <c r="S30" i="2" s="1"/>
  <c r="U30" i="2"/>
  <c r="V30" i="2" s="1"/>
  <c r="J31" i="2"/>
  <c r="K31" i="2" s="1"/>
  <c r="L31" i="2"/>
  <c r="Q31" i="2"/>
  <c r="R31" i="2" s="1"/>
  <c r="U31" i="2"/>
  <c r="V31" i="2"/>
  <c r="U12" i="2"/>
  <c r="Q12" i="2"/>
  <c r="S12" i="2" s="1"/>
  <c r="J12" i="2"/>
  <c r="L12" i="2" s="1"/>
  <c r="K43" i="2" l="1"/>
  <c r="U43" i="2"/>
  <c r="V43" i="2" s="1"/>
  <c r="S17" i="2"/>
  <c r="R17" i="2"/>
  <c r="S20" i="2"/>
  <c r="U24" i="2"/>
  <c r="S31" i="2"/>
  <c r="R27" i="2"/>
  <c r="R28" i="2"/>
  <c r="R30" i="2"/>
  <c r="L27" i="2"/>
  <c r="L28" i="2"/>
  <c r="J24" i="2"/>
  <c r="V12" i="2"/>
  <c r="V24" i="2" s="1"/>
  <c r="V47" i="2" s="1"/>
  <c r="V49" i="2" s="1"/>
  <c r="V51" i="2" s="1"/>
  <c r="Q24" i="2"/>
  <c r="S13" i="2"/>
  <c r="S22" i="2"/>
  <c r="S16" i="2"/>
  <c r="L22" i="2"/>
  <c r="L13" i="2"/>
  <c r="L24" i="2" s="1"/>
  <c r="R12" i="2"/>
  <c r="R24" i="2" s="1"/>
  <c r="K12" i="2"/>
  <c r="K24" i="2" s="1"/>
  <c r="S24" i="2" l="1"/>
  <c r="O8" i="2"/>
</calcChain>
</file>

<file path=xl/sharedStrings.xml><?xml version="1.0" encoding="utf-8"?>
<sst xmlns="http://schemas.openxmlformats.org/spreadsheetml/2006/main" count="1189" uniqueCount="283">
  <si>
    <t>Empresa X, S.A.</t>
  </si>
  <si>
    <t>Estado de Resultado de resultados</t>
  </si>
  <si>
    <t>(Cifras en miles de pesos)</t>
  </si>
  <si>
    <t xml:space="preserve">Por los años terminados el </t>
  </si>
  <si>
    <t>Ingresos netos</t>
  </si>
  <si>
    <t>Costo de Ventas</t>
  </si>
  <si>
    <t>Utilidad bruta</t>
  </si>
  <si>
    <t>Gastos generales</t>
  </si>
  <si>
    <t>Utilidad de operación (opcional)</t>
  </si>
  <si>
    <t>Resultado Integral de Financiamiento</t>
  </si>
  <si>
    <t>Participacion en asociadas</t>
  </si>
  <si>
    <t>Utilidad antes de impuestos a la utilidad</t>
  </si>
  <si>
    <t>Impuestos a la utIlidad</t>
  </si>
  <si>
    <t>Utilidad de operaciones continuas</t>
  </si>
  <si>
    <t>Operaciones discontinuadas</t>
  </si>
  <si>
    <t>Utilidad neta</t>
  </si>
  <si>
    <t>Utilidad neta atribuible a:</t>
  </si>
  <si>
    <t>Participación controladora</t>
  </si>
  <si>
    <t>Participación no controladora</t>
  </si>
  <si>
    <t>SUMA</t>
  </si>
  <si>
    <t>Utilidad básica por accion ordinaria</t>
  </si>
  <si>
    <t>Estado de Situación Financiera al 31 de diciembre de 2022 vs 2021</t>
  </si>
  <si>
    <t>Diferido 2022</t>
  </si>
  <si>
    <t>Diferido 2021</t>
  </si>
  <si>
    <t>Importe Contable</t>
  </si>
  <si>
    <t>Importe Fiscal</t>
  </si>
  <si>
    <t>Diferencia Temporal</t>
  </si>
  <si>
    <t>Impuesto Diferido</t>
  </si>
  <si>
    <t xml:space="preserve">PTU </t>
  </si>
  <si>
    <t>Dif. de la Dif. Temporal</t>
  </si>
  <si>
    <t>Diferido</t>
  </si>
  <si>
    <t>NIF B-6</t>
  </si>
  <si>
    <t>Activos</t>
  </si>
  <si>
    <t>Activos a corto plazo</t>
  </si>
  <si>
    <t>NIF C-1</t>
  </si>
  <si>
    <t>Efectivo y equivlentes de efectivo</t>
  </si>
  <si>
    <t>NIF C-2, C-10</t>
  </si>
  <si>
    <t>Instrumentos financieros de negociación</t>
  </si>
  <si>
    <t xml:space="preserve">Cta complemantaria </t>
  </si>
  <si>
    <t>Valuación de actualizaciuón</t>
  </si>
  <si>
    <t>NIF C-3</t>
  </si>
  <si>
    <t>Cuentas por cobrar a clientes</t>
  </si>
  <si>
    <t>NIF C-13</t>
  </si>
  <si>
    <t>Cuentas por cobrar partes relacionadas</t>
  </si>
  <si>
    <t>Impuestos por recuperar</t>
  </si>
  <si>
    <t>NIF C-4</t>
  </si>
  <si>
    <t>Inventarios</t>
  </si>
  <si>
    <t>NIF C-5</t>
  </si>
  <si>
    <t>Pagos anticipados</t>
  </si>
  <si>
    <t>NIF C-3 Y/O C-5</t>
  </si>
  <si>
    <t>Otros activos a corto plazo</t>
  </si>
  <si>
    <t>NIF C-6 Y/O C-15</t>
  </si>
  <si>
    <t>Activos disponibles para venta</t>
  </si>
  <si>
    <t>Total de activos a corto plazo</t>
  </si>
  <si>
    <t>Activos a largo plazo</t>
  </si>
  <si>
    <t xml:space="preserve">NIF C-6 </t>
  </si>
  <si>
    <t>Propiedad planta y equipo</t>
  </si>
  <si>
    <t>NIF B-7</t>
  </si>
  <si>
    <t>Crédito mercantil</t>
  </si>
  <si>
    <t>NIF C-8</t>
  </si>
  <si>
    <t>Otros activos intangibles</t>
  </si>
  <si>
    <t>NIF C-7</t>
  </si>
  <si>
    <t>Inversiones en asociadas</t>
  </si>
  <si>
    <t>Instrumentos financieros por cobrar a largo plazo</t>
  </si>
  <si>
    <t>Total de activos a largo plazo</t>
  </si>
  <si>
    <t>Total de activo</t>
  </si>
  <si>
    <t>Pasivo y capital contable</t>
  </si>
  <si>
    <t>Pasivo a corto plazo</t>
  </si>
  <si>
    <t>NIF C-9</t>
  </si>
  <si>
    <t>Préstamos bancarios</t>
  </si>
  <si>
    <t>Porcion a corto plazo de deuda financiera</t>
  </si>
  <si>
    <t>Cuentas por pagar a proveedores</t>
  </si>
  <si>
    <t>Anticipo de clientes</t>
  </si>
  <si>
    <t>NIF D-4</t>
  </si>
  <si>
    <t>Impuestos a la utilidad por pagar</t>
  </si>
  <si>
    <t>Provisiones art 28 VIII</t>
  </si>
  <si>
    <t>Saldo inicial</t>
  </si>
  <si>
    <t>Total de pasivo a corto plazo</t>
  </si>
  <si>
    <t>Saldo final</t>
  </si>
  <si>
    <t>Pasivo a largo plazo</t>
  </si>
  <si>
    <t>Ajuste</t>
  </si>
  <si>
    <t>Deuda financiera</t>
  </si>
  <si>
    <t>NIF C-12</t>
  </si>
  <si>
    <t>Porcion de pasivo convertible en capital</t>
  </si>
  <si>
    <t>Pasivo</t>
  </si>
  <si>
    <t>Impuestos a la utilidad diferido por pagar</t>
  </si>
  <si>
    <t>Resultados</t>
  </si>
  <si>
    <t>NIF D-3</t>
  </si>
  <si>
    <t>Beneficios a empleados</t>
  </si>
  <si>
    <t>Proviciones a largo plazo</t>
  </si>
  <si>
    <t>Total de pasivo a largo plazo</t>
  </si>
  <si>
    <t>Total de Pasivo</t>
  </si>
  <si>
    <t>Boletín C-11</t>
  </si>
  <si>
    <t>Capital contable</t>
  </si>
  <si>
    <t>Capital social</t>
  </si>
  <si>
    <t>Utulidades acumuladas</t>
  </si>
  <si>
    <t>NIF B-3</t>
  </si>
  <si>
    <t>Otros resultados integrales</t>
  </si>
  <si>
    <t>Participacion controladora</t>
  </si>
  <si>
    <t>Participacion no controladora</t>
  </si>
  <si>
    <t>Total de capital contable</t>
  </si>
  <si>
    <t>Total de pasivo y capital contable</t>
  </si>
  <si>
    <t>Empresa de Practica</t>
  </si>
  <si>
    <t>Impuestos diferidos 2022</t>
  </si>
  <si>
    <t xml:space="preserve">Anticipo de </t>
  </si>
  <si>
    <t>Cancelas los anticipos de 2025</t>
  </si>
  <si>
    <t>Anticipos 2026</t>
  </si>
  <si>
    <t>1.- Resultado Contable y Fiscal</t>
  </si>
  <si>
    <t>Conceptos</t>
  </si>
  <si>
    <t>Contable</t>
  </si>
  <si>
    <t>Fiscal</t>
  </si>
  <si>
    <t>Diferencias</t>
  </si>
  <si>
    <t>Tipo</t>
  </si>
  <si>
    <t>Ingresos</t>
  </si>
  <si>
    <t>Anticipo</t>
  </si>
  <si>
    <t>IFNC</t>
  </si>
  <si>
    <t>Activo</t>
  </si>
  <si>
    <t>Costo</t>
  </si>
  <si>
    <t>Gasto</t>
  </si>
  <si>
    <t>Depreciación</t>
  </si>
  <si>
    <t>Valuación de instrumentos</t>
  </si>
  <si>
    <t>D3</t>
  </si>
  <si>
    <t>RAI</t>
  </si>
  <si>
    <t>Impuesto causado</t>
  </si>
  <si>
    <t>Actualización de AF</t>
  </si>
  <si>
    <t>Actualización de IF</t>
  </si>
  <si>
    <t>Impuesto diferido</t>
  </si>
  <si>
    <t>Impuesto a la utilidad</t>
  </si>
  <si>
    <t>No deducible</t>
  </si>
  <si>
    <t>Resultado neto</t>
  </si>
  <si>
    <t>2.- Metodo de Activos y Pasivos.</t>
  </si>
  <si>
    <t>CONCEPTO</t>
  </si>
  <si>
    <t xml:space="preserve">CONTABLE </t>
  </si>
  <si>
    <t>FISCAL</t>
  </si>
  <si>
    <t>DIFERENCIA</t>
  </si>
  <si>
    <t>TASA</t>
  </si>
  <si>
    <t xml:space="preserve">EFECTO </t>
  </si>
  <si>
    <t>PASIVO</t>
  </si>
  <si>
    <t>Pérdidas fiscales 2024</t>
  </si>
  <si>
    <t>Pérdidas fiscales 2025</t>
  </si>
  <si>
    <t>Anticipo 24</t>
  </si>
  <si>
    <t>Anticipo 25</t>
  </si>
  <si>
    <t>Anticipo 26</t>
  </si>
  <si>
    <t>Crédito (pasivo)</t>
  </si>
  <si>
    <t>ACTIVO</t>
  </si>
  <si>
    <t>Activo Impuestos fiferidos</t>
  </si>
  <si>
    <t>Resultados impuesto diferido</t>
  </si>
  <si>
    <t>Ajuste al saldo inicial</t>
  </si>
  <si>
    <t>3.-</t>
  </si>
  <si>
    <t>Determinación de la Cufin</t>
  </si>
  <si>
    <t>ART 11 LISR</t>
  </si>
  <si>
    <t>R Fiscal</t>
  </si>
  <si>
    <t>4.-</t>
  </si>
  <si>
    <t>Distribución de dividendos</t>
  </si>
  <si>
    <t>ISR</t>
  </si>
  <si>
    <t>Dividendo</t>
  </si>
  <si>
    <t>ND</t>
  </si>
  <si>
    <t>Cufin</t>
  </si>
  <si>
    <t>Ufin</t>
  </si>
  <si>
    <t>SCUFIN</t>
  </si>
  <si>
    <t>Provisión</t>
  </si>
  <si>
    <t>Activo fijo</t>
  </si>
  <si>
    <t>Ejemplo anterior</t>
  </si>
  <si>
    <t>Valuación acciones</t>
  </si>
  <si>
    <t>EMPRESA EJEMPLO</t>
  </si>
  <si>
    <t>AUDITORÍA AL 31 DE DICIEMBRE DE 2021</t>
  </si>
  <si>
    <t>ESTADO DE RESULTADOS</t>
  </si>
  <si>
    <t>NIF</t>
  </si>
  <si>
    <t>LISR</t>
  </si>
  <si>
    <t>Diferencia</t>
  </si>
  <si>
    <t>Clasificación</t>
  </si>
  <si>
    <t>Ingresos:</t>
  </si>
  <si>
    <t xml:space="preserve"> Por servicios </t>
  </si>
  <si>
    <t>D1 y D2</t>
  </si>
  <si>
    <t>Art 17</t>
  </si>
  <si>
    <t xml:space="preserve"> Otros</t>
  </si>
  <si>
    <t xml:space="preserve">  Total de ingresos</t>
  </si>
  <si>
    <t xml:space="preserve">Costos </t>
  </si>
  <si>
    <t>Total costo</t>
  </si>
  <si>
    <t>Utilidad Bruta</t>
  </si>
  <si>
    <t>Gastos</t>
  </si>
  <si>
    <t>Total de gastos de operación</t>
  </si>
  <si>
    <t>Utilidad (pérdida) de operación</t>
  </si>
  <si>
    <t>Resultado integral de financiamiento:</t>
  </si>
  <si>
    <t xml:space="preserve">   Intereses a cargo</t>
  </si>
  <si>
    <t xml:space="preserve">   Intereses a (favor)</t>
  </si>
  <si>
    <t xml:space="preserve">  pérdida (utilidad) en cambios, neta</t>
  </si>
  <si>
    <t xml:space="preserve">    Resultado integral de financiamiento, neto</t>
  </si>
  <si>
    <t>Utilidad antes de impuestos</t>
  </si>
  <si>
    <t xml:space="preserve">     </t>
  </si>
  <si>
    <t>Impuesto Sobre la renta</t>
  </si>
  <si>
    <t>Impuesto diferido (Activo) Pasivo</t>
  </si>
  <si>
    <t>Impuesto a la utilidad (Nota 10)</t>
  </si>
  <si>
    <t>Urilidad neta</t>
  </si>
  <si>
    <t xml:space="preserve">Ingresos </t>
  </si>
  <si>
    <t>Base</t>
  </si>
  <si>
    <t>Reserva obsoletos</t>
  </si>
  <si>
    <t>XXXXXXX</t>
  </si>
  <si>
    <t>CIERRE AL 31 DE DICIEMBRE DE 2xxx</t>
  </si>
  <si>
    <t>CONCILIACION CONTABLE FISCAL</t>
  </si>
  <si>
    <t>UTILIDAD Ó PÉRDIDA NETA DEL EJERCICIO</t>
  </si>
  <si>
    <t xml:space="preserve">Anticipos </t>
  </si>
  <si>
    <t>Activo diferido</t>
  </si>
  <si>
    <t>+</t>
  </si>
  <si>
    <t>Ingresos Fiscales No Contables</t>
  </si>
  <si>
    <t>Ajuste Anual por Inflación Acumulable</t>
  </si>
  <si>
    <t>Anticipos de Clientes</t>
  </si>
  <si>
    <t>Impuestos diferidos</t>
  </si>
  <si>
    <t>Intereses moratorios efectivamente cobrados</t>
  </si>
  <si>
    <t>Ganancia en la enajenación de acciones ó reembolso de capital</t>
  </si>
  <si>
    <t>Ganancia en la enajenación de terrenos y activo fijo</t>
  </si>
  <si>
    <t>Inventario Acumulable</t>
  </si>
  <si>
    <t>Otros Ingresos Fiscales no contables</t>
  </si>
  <si>
    <t>Deducciones Contables No Fiscales</t>
  </si>
  <si>
    <t>Costo de Ventas Contable</t>
  </si>
  <si>
    <t>Depreciación y Amortización Contable</t>
  </si>
  <si>
    <t>Reservas</t>
  </si>
  <si>
    <t>Gastos No Deducibles</t>
  </si>
  <si>
    <t>ISR, IMPAC Y PTU</t>
  </si>
  <si>
    <t>Pérdida Contable en enajenación de acciones</t>
  </si>
  <si>
    <t>Pérdida Contable en enajenación de activo fijo</t>
  </si>
  <si>
    <t>Pérdida en participación subsidiaria</t>
  </si>
  <si>
    <t>Intereses devengados que exceden del valor de mercado y moratorios pagados ó no</t>
  </si>
  <si>
    <t>Otras deducciones contables no fiscales</t>
  </si>
  <si>
    <t>SUELDOS Y SALARIOS</t>
  </si>
  <si>
    <t xml:space="preserve"> -</t>
  </si>
  <si>
    <t>Deducciones Fiscales No Contables</t>
  </si>
  <si>
    <t>Ajuste Anual por Inflación Deducible</t>
  </si>
  <si>
    <t>Seguros</t>
  </si>
  <si>
    <t>Costo de Ventas Fiscal</t>
  </si>
  <si>
    <t>Mano de Obra Directa</t>
  </si>
  <si>
    <t>Maquilas</t>
  </si>
  <si>
    <t>Gastos indirectos de fabricación</t>
  </si>
  <si>
    <t>Deducción de inversiones</t>
  </si>
  <si>
    <t>Estímulo Fiscal por deducción inmediata de inversiones</t>
  </si>
  <si>
    <t>Pérdida Fiscal en enajenación de acciones</t>
  </si>
  <si>
    <t>Pérdida Fiscal en enajenación de terrenos y Activo Fijo</t>
  </si>
  <si>
    <t>Intereses Moratorios Efectivamente pagados</t>
  </si>
  <si>
    <t>Otras Deducciones Fiscales Fiscales No Contables</t>
  </si>
  <si>
    <t>Ingresos Contables No Fiscales</t>
  </si>
  <si>
    <t>Intereses moratorios devengados a favor cobrados ó no</t>
  </si>
  <si>
    <t>Ingresos sc</t>
  </si>
  <si>
    <t>Anticipos de Clientes de Ejercicios anteriores</t>
  </si>
  <si>
    <t>Saldos a favor de impuestos y su actualización</t>
  </si>
  <si>
    <t>Utilidad Contable en enajenación de activo fijo</t>
  </si>
  <si>
    <t>CxC</t>
  </si>
  <si>
    <t>Utilidad Contable en enajenación de Acciones</t>
  </si>
  <si>
    <t>Otros ingresos contables no fiscales</t>
  </si>
  <si>
    <t>UTILIDAD Ó PÉRDIDA FISCAL</t>
  </si>
  <si>
    <t>Cancelas los anticipos de 2024</t>
  </si>
  <si>
    <t>Anticipos 2025</t>
  </si>
  <si>
    <t>No deducibles</t>
  </si>
  <si>
    <t>Anticipo 2024</t>
  </si>
  <si>
    <t>Anticipo 2025</t>
  </si>
  <si>
    <t>Pérdidas fiscales</t>
  </si>
  <si>
    <t>Maquinari</t>
  </si>
  <si>
    <t>inflación</t>
  </si>
  <si>
    <t>10 años</t>
  </si>
  <si>
    <t>Maquinaria</t>
  </si>
  <si>
    <t>Dep</t>
  </si>
  <si>
    <t>Activo neto</t>
  </si>
  <si>
    <t xml:space="preserve">Anticipo del ejercicio </t>
  </si>
  <si>
    <t>Reserva de ctas incobrables</t>
  </si>
  <si>
    <t>Reserva de mantenimiento</t>
  </si>
  <si>
    <t>Reserva 1</t>
  </si>
  <si>
    <t>Reserva 2</t>
  </si>
  <si>
    <t>nd</t>
  </si>
  <si>
    <t>Provedores</t>
  </si>
  <si>
    <t xml:space="preserve">nd </t>
  </si>
  <si>
    <t>Seguro</t>
  </si>
  <si>
    <t>Estimación de ingresos</t>
  </si>
  <si>
    <t>Ajuste anual inflación 150</t>
  </si>
  <si>
    <t>Deducible</t>
  </si>
  <si>
    <t>Estimación</t>
  </si>
  <si>
    <t>Ajuste anual</t>
  </si>
  <si>
    <t>Seguros pagados</t>
  </si>
  <si>
    <t>Reserva de incobrable</t>
  </si>
  <si>
    <t>C xC</t>
  </si>
  <si>
    <t>Pasivo Impuestos fiferidos</t>
  </si>
  <si>
    <t>PEA</t>
  </si>
  <si>
    <t>S Inicial</t>
  </si>
  <si>
    <t>UFIN</t>
  </si>
  <si>
    <t>Cufin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</si>
</sst>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_-;\-* #,##0_-;_-* &quot;-&quot;??_-;_-@_-"/>
    <numFmt numFmtId="166" formatCode="_-&quot;$&quot;* #,##0_-;\-&quot;$&quot;* #,##0_-;_-&quot;$&quot;* &quot;-&quot;??_-;_-@_-"/>
    <numFmt numFmtId="167" formatCode="#,##0;[Red]\(#,##0\)"/>
    <numFmt numFmtId="168" formatCode="#,##0.00;[Red]\(#,##0.00\)"/>
    <numFmt numFmtId="169" formatCode="_(* #,##0.00_);_(* \(#,##0.00\);_(* &quot;-&quot;??_);_(@_)"/>
    <numFmt numFmtId="170" formatCode="_-[$€-2]* #,##0.00_-;\-[$€-2]* #,##0.00_-;_-[$€-2]* &quot;-&quot;??_-"/>
    <numFmt numFmtId="171" formatCode="#,##0.0000;[Red]\(#,##0.0000\)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0"/>
      <name val="Arial Narrow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0"/>
      <color theme="9" tint="-0.249977111117893"/>
      <name val="Arial"/>
      <family val="2"/>
    </font>
    <font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18" fillId="0" borderId="0"/>
    <xf numFmtId="0" fontId="5" fillId="0" borderId="0"/>
    <xf numFmtId="43" fontId="18" fillId="0" borderId="0" applyFont="0" applyFill="0" applyBorder="0" applyAlignment="0" applyProtection="0"/>
    <xf numFmtId="0" fontId="20" fillId="0" borderId="0"/>
    <xf numFmtId="169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4" fillId="2" borderId="0" xfId="0" applyFont="1" applyFill="1"/>
    <xf numFmtId="15" fontId="0" fillId="2" borderId="2" xfId="0" applyNumberFormat="1" applyFill="1" applyBorder="1"/>
    <xf numFmtId="165" fontId="0" fillId="2" borderId="0" xfId="1" applyNumberFormat="1" applyFont="1" applyFill="1"/>
    <xf numFmtId="166" fontId="0" fillId="2" borderId="0" xfId="2" applyNumberFormat="1" applyFont="1" applyFill="1"/>
    <xf numFmtId="0" fontId="3" fillId="2" borderId="0" xfId="0" applyFont="1" applyFill="1"/>
    <xf numFmtId="165" fontId="0" fillId="2" borderId="1" xfId="1" applyNumberFormat="1" applyFont="1" applyFill="1" applyBorder="1"/>
    <xf numFmtId="165" fontId="3" fillId="2" borderId="0" xfId="1" applyNumberFormat="1" applyFont="1" applyFill="1"/>
    <xf numFmtId="165" fontId="3" fillId="2" borderId="3" xfId="1" applyNumberFormat="1" applyFont="1" applyFill="1" applyBorder="1"/>
    <xf numFmtId="43" fontId="0" fillId="2" borderId="0" xfId="1" applyFont="1" applyFill="1"/>
    <xf numFmtId="166" fontId="0" fillId="2" borderId="0" xfId="1" applyNumberFormat="1" applyFont="1" applyFill="1"/>
    <xf numFmtId="165" fontId="6" fillId="0" borderId="0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/>
    <xf numFmtId="0" fontId="7" fillId="0" borderId="0" xfId="4" applyFont="1"/>
    <xf numFmtId="43" fontId="6" fillId="3" borderId="5" xfId="3" quotePrefix="1" applyFont="1" applyFill="1" applyBorder="1" applyAlignment="1">
      <alignment horizontal="center" vertical="center" wrapText="1"/>
    </xf>
    <xf numFmtId="43" fontId="9" fillId="3" borderId="5" xfId="3" quotePrefix="1" applyFont="1" applyFill="1" applyBorder="1" applyAlignment="1">
      <alignment horizontal="center" vertical="center" wrapText="1"/>
    </xf>
    <xf numFmtId="165" fontId="10" fillId="0" borderId="0" xfId="3" applyNumberFormat="1" applyFont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  <xf numFmtId="167" fontId="0" fillId="2" borderId="0" xfId="1" applyNumberFormat="1" applyFont="1" applyFill="1"/>
    <xf numFmtId="167" fontId="0" fillId="2" borderId="0" xfId="0" applyNumberFormat="1" applyFill="1"/>
    <xf numFmtId="0" fontId="5" fillId="0" borderId="0" xfId="5"/>
    <xf numFmtId="0" fontId="11" fillId="0" borderId="0" xfId="5" applyFont="1"/>
    <xf numFmtId="168" fontId="5" fillId="0" borderId="0" xfId="5" applyNumberFormat="1"/>
    <xf numFmtId="0" fontId="5" fillId="0" borderId="6" xfId="5" applyBorder="1"/>
    <xf numFmtId="168" fontId="5" fillId="0" borderId="6" xfId="5" applyNumberFormat="1" applyBorder="1"/>
    <xf numFmtId="0" fontId="12" fillId="0" borderId="0" xfId="5" applyFont="1"/>
    <xf numFmtId="0" fontId="13" fillId="0" borderId="0" xfId="5" applyFont="1" applyAlignment="1">
      <alignment horizontal="center"/>
    </xf>
    <xf numFmtId="168" fontId="13" fillId="4" borderId="0" xfId="5" applyNumberFormat="1" applyFont="1" applyFill="1" applyAlignment="1">
      <alignment horizontal="center"/>
    </xf>
    <xf numFmtId="168" fontId="13" fillId="5" borderId="0" xfId="5" applyNumberFormat="1" applyFont="1" applyFill="1" applyAlignment="1">
      <alignment horizontal="center"/>
    </xf>
    <xf numFmtId="168" fontId="13" fillId="0" borderId="0" xfId="5" applyNumberFormat="1" applyFont="1" applyAlignment="1">
      <alignment horizontal="center"/>
    </xf>
    <xf numFmtId="0" fontId="5" fillId="0" borderId="7" xfId="5" applyBorder="1"/>
    <xf numFmtId="168" fontId="0" fillId="0" borderId="7" xfId="3" applyNumberFormat="1" applyFont="1" applyBorder="1"/>
    <xf numFmtId="168" fontId="0" fillId="5" borderId="0" xfId="3" applyNumberFormat="1" applyFont="1" applyFill="1"/>
    <xf numFmtId="168" fontId="0" fillId="0" borderId="0" xfId="3" applyNumberFormat="1" applyFont="1"/>
    <xf numFmtId="168" fontId="5" fillId="0" borderId="7" xfId="3" applyNumberFormat="1" applyFont="1" applyBorder="1"/>
    <xf numFmtId="168" fontId="0" fillId="0" borderId="0" xfId="3" applyNumberFormat="1" applyFont="1" applyBorder="1"/>
    <xf numFmtId="168" fontId="5" fillId="0" borderId="0" xfId="3" applyNumberFormat="1" applyFont="1"/>
    <xf numFmtId="0" fontId="5" fillId="0" borderId="8" xfId="5" applyBorder="1"/>
    <xf numFmtId="168" fontId="0" fillId="6" borderId="3" xfId="3" applyNumberFormat="1" applyFont="1" applyFill="1" applyBorder="1"/>
    <xf numFmtId="0" fontId="14" fillId="4" borderId="7" xfId="5" applyFont="1" applyFill="1" applyBorder="1" applyAlignment="1">
      <alignment horizontal="center"/>
    </xf>
    <xf numFmtId="0" fontId="14" fillId="0" borderId="7" xfId="5" applyFont="1" applyBorder="1" applyAlignment="1">
      <alignment horizontal="center"/>
    </xf>
    <xf numFmtId="168" fontId="14" fillId="4" borderId="7" xfId="5" applyNumberFormat="1" applyFont="1" applyFill="1" applyBorder="1" applyAlignment="1">
      <alignment horizontal="center"/>
    </xf>
    <xf numFmtId="168" fontId="14" fillId="0" borderId="7" xfId="5" applyNumberFormat="1" applyFont="1" applyBorder="1" applyAlignment="1">
      <alignment horizontal="center"/>
    </xf>
    <xf numFmtId="0" fontId="14" fillId="0" borderId="7" xfId="5" applyFont="1" applyBorder="1"/>
    <xf numFmtId="0" fontId="15" fillId="0" borderId="7" xfId="5" applyFont="1" applyBorder="1"/>
    <xf numFmtId="168" fontId="15" fillId="0" borderId="7" xfId="5" applyNumberFormat="1" applyFont="1" applyBorder="1"/>
    <xf numFmtId="168" fontId="14" fillId="0" borderId="7" xfId="3" applyNumberFormat="1" applyFont="1" applyBorder="1"/>
    <xf numFmtId="168" fontId="14" fillId="0" borderId="7" xfId="5" applyNumberFormat="1" applyFont="1" applyBorder="1"/>
    <xf numFmtId="168" fontId="15" fillId="0" borderId="7" xfId="3" applyNumberFormat="1" applyFont="1" applyFill="1" applyBorder="1" applyAlignment="1"/>
    <xf numFmtId="168" fontId="15" fillId="0" borderId="7" xfId="3" applyNumberFormat="1" applyFont="1" applyFill="1" applyBorder="1"/>
    <xf numFmtId="168" fontId="15" fillId="0" borderId="7" xfId="5" applyNumberFormat="1" applyFont="1" applyBorder="1" applyAlignment="1">
      <alignment horizontal="center"/>
    </xf>
    <xf numFmtId="167" fontId="15" fillId="0" borderId="7" xfId="3" applyNumberFormat="1" applyFont="1" applyFill="1" applyBorder="1" applyAlignment="1"/>
    <xf numFmtId="168" fontId="14" fillId="4" borderId="7" xfId="3" applyNumberFormat="1" applyFont="1" applyFill="1" applyBorder="1" applyAlignment="1"/>
    <xf numFmtId="168" fontId="14" fillId="0" borderId="7" xfId="3" applyNumberFormat="1" applyFont="1" applyBorder="1" applyAlignment="1"/>
    <xf numFmtId="168" fontId="14" fillId="0" borderId="7" xfId="3" applyNumberFormat="1" applyFont="1" applyFill="1" applyBorder="1" applyAlignment="1"/>
    <xf numFmtId="0" fontId="14" fillId="0" borderId="7" xfId="5" applyFont="1" applyBorder="1" applyAlignment="1">
      <alignment wrapText="1"/>
    </xf>
    <xf numFmtId="168" fontId="16" fillId="0" borderId="7" xfId="3" applyNumberFormat="1" applyFont="1" applyFill="1" applyBorder="1" applyAlignment="1">
      <alignment horizontal="right"/>
    </xf>
    <xf numFmtId="168" fontId="13" fillId="0" borderId="0" xfId="5" applyNumberFormat="1" applyFont="1"/>
    <xf numFmtId="167" fontId="14" fillId="0" borderId="7" xfId="3" applyNumberFormat="1" applyFont="1" applyFill="1" applyBorder="1" applyAlignment="1"/>
    <xf numFmtId="168" fontId="12" fillId="0" borderId="0" xfId="5" applyNumberFormat="1" applyFont="1"/>
    <xf numFmtId="168" fontId="17" fillId="0" borderId="7" xfId="3" applyNumberFormat="1" applyFont="1" applyFill="1" applyBorder="1" applyAlignment="1"/>
    <xf numFmtId="167" fontId="14" fillId="0" borderId="8" xfId="3" applyNumberFormat="1" applyFont="1" applyFill="1" applyBorder="1" applyAlignment="1"/>
    <xf numFmtId="9" fontId="0" fillId="0" borderId="0" xfId="6" applyFont="1"/>
    <xf numFmtId="167" fontId="5" fillId="0" borderId="0" xfId="5" applyNumberFormat="1"/>
    <xf numFmtId="0" fontId="19" fillId="0" borderId="0" xfId="7" applyFont="1" applyAlignment="1">
      <alignment horizontal="right"/>
    </xf>
    <xf numFmtId="0" fontId="13" fillId="0" borderId="0" xfId="8" applyFont="1"/>
    <xf numFmtId="167" fontId="18" fillId="0" borderId="0" xfId="9" applyNumberFormat="1" applyFont="1"/>
    <xf numFmtId="167" fontId="18" fillId="0" borderId="0" xfId="10" applyNumberFormat="1" applyFont="1"/>
    <xf numFmtId="0" fontId="18" fillId="0" borderId="0" xfId="10" applyFont="1"/>
    <xf numFmtId="0" fontId="19" fillId="0" borderId="0" xfId="8" applyFont="1"/>
    <xf numFmtId="0" fontId="18" fillId="0" borderId="0" xfId="10" applyFont="1" applyAlignment="1">
      <alignment horizontal="justify" vertical="center" wrapText="1"/>
    </xf>
    <xf numFmtId="0" fontId="21" fillId="3" borderId="0" xfId="9" applyNumberFormat="1" applyFont="1" applyFill="1" applyAlignment="1">
      <alignment horizontal="center"/>
    </xf>
    <xf numFmtId="167" fontId="18" fillId="0" borderId="0" xfId="9" applyNumberFormat="1" applyFont="1" applyAlignment="1">
      <alignment horizontal="right" vertical="center" wrapText="1"/>
    </xf>
    <xf numFmtId="167" fontId="19" fillId="8" borderId="0" xfId="9" applyNumberFormat="1" applyFont="1" applyFill="1" applyAlignment="1">
      <alignment horizontal="right" vertical="center" wrapText="1"/>
    </xf>
    <xf numFmtId="167" fontId="19" fillId="8" borderId="0" xfId="9" applyNumberFormat="1" applyFont="1" applyFill="1" applyBorder="1" applyAlignment="1">
      <alignment horizontal="right" vertical="center" wrapText="1"/>
    </xf>
    <xf numFmtId="167" fontId="18" fillId="0" borderId="0" xfId="9" applyNumberFormat="1" applyFont="1" applyBorder="1" applyAlignment="1">
      <alignment horizontal="right" vertical="center" wrapText="1"/>
    </xf>
    <xf numFmtId="167" fontId="18" fillId="8" borderId="0" xfId="9" applyNumberFormat="1" applyFont="1" applyFill="1" applyBorder="1" applyAlignment="1">
      <alignment horizontal="right" vertical="center" wrapText="1"/>
    </xf>
    <xf numFmtId="167" fontId="18" fillId="0" borderId="0" xfId="10" applyNumberFormat="1" applyFont="1" applyAlignment="1">
      <alignment horizontal="left"/>
    </xf>
    <xf numFmtId="167" fontId="19" fillId="8" borderId="1" xfId="9" applyNumberFormat="1" applyFont="1" applyFill="1" applyBorder="1" applyAlignment="1">
      <alignment horizontal="right" vertical="center" wrapText="1"/>
    </xf>
    <xf numFmtId="0" fontId="18" fillId="9" borderId="0" xfId="10" applyFont="1" applyFill="1" applyAlignment="1">
      <alignment horizontal="justify" vertical="center" wrapText="1"/>
    </xf>
    <xf numFmtId="167" fontId="22" fillId="9" borderId="9" xfId="9" applyNumberFormat="1" applyFont="1" applyFill="1" applyBorder="1" applyAlignment="1">
      <alignment horizontal="right" vertical="center" wrapText="1"/>
    </xf>
    <xf numFmtId="167" fontId="18" fillId="9" borderId="0" xfId="10" applyNumberFormat="1" applyFont="1" applyFill="1"/>
    <xf numFmtId="0" fontId="18" fillId="9" borderId="0" xfId="10" applyFont="1" applyFill="1"/>
    <xf numFmtId="0" fontId="18" fillId="7" borderId="0" xfId="10" applyFont="1" applyFill="1" applyAlignment="1">
      <alignment horizontal="justify" vertical="center" wrapText="1"/>
    </xf>
    <xf numFmtId="167" fontId="22" fillId="9" borderId="0" xfId="9" applyNumberFormat="1" applyFont="1" applyFill="1" applyBorder="1" applyAlignment="1">
      <alignment horizontal="right" vertical="center" wrapText="1"/>
    </xf>
    <xf numFmtId="0" fontId="23" fillId="0" borderId="0" xfId="10" applyFont="1" applyAlignment="1">
      <alignment horizontal="justify" vertical="center" wrapText="1"/>
    </xf>
    <xf numFmtId="170" fontId="25" fillId="0" borderId="0" xfId="15" applyFont="1"/>
    <xf numFmtId="170" fontId="11" fillId="0" borderId="0" xfId="15" applyFont="1"/>
    <xf numFmtId="164" fontId="11" fillId="0" borderId="0" xfId="16" applyFont="1"/>
    <xf numFmtId="170" fontId="11" fillId="0" borderId="0" xfId="15" quotePrefix="1" applyFont="1" applyAlignment="1">
      <alignment horizontal="center"/>
    </xf>
    <xf numFmtId="43" fontId="26" fillId="0" borderId="0" xfId="17" applyFont="1"/>
    <xf numFmtId="43" fontId="11" fillId="0" borderId="0" xfId="17" applyFont="1"/>
    <xf numFmtId="164" fontId="11" fillId="0" borderId="0" xfId="15" applyNumberFormat="1" applyFont="1"/>
    <xf numFmtId="43" fontId="25" fillId="0" borderId="0" xfId="15" applyNumberFormat="1" applyFont="1"/>
    <xf numFmtId="170" fontId="25" fillId="11" borderId="0" xfId="15" applyFont="1" applyFill="1"/>
    <xf numFmtId="170" fontId="25" fillId="12" borderId="0" xfId="15" applyFont="1" applyFill="1"/>
    <xf numFmtId="170" fontId="25" fillId="13" borderId="0" xfId="15" applyFont="1" applyFill="1"/>
    <xf numFmtId="167" fontId="27" fillId="2" borderId="0" xfId="0" applyNumberFormat="1" applyFont="1" applyFill="1"/>
    <xf numFmtId="43" fontId="0" fillId="0" borderId="7" xfId="1" applyFont="1" applyBorder="1"/>
    <xf numFmtId="168" fontId="28" fillId="0" borderId="7" xfId="3" applyNumberFormat="1" applyFont="1" applyFill="1" applyBorder="1" applyAlignment="1"/>
    <xf numFmtId="171" fontId="14" fillId="0" borderId="7" xfId="3" applyNumberFormat="1" applyFont="1" applyFill="1" applyBorder="1" applyAlignment="1"/>
    <xf numFmtId="168" fontId="29" fillId="5" borderId="0" xfId="3" applyNumberFormat="1" applyFont="1" applyFill="1"/>
    <xf numFmtId="0" fontId="30" fillId="0" borderId="7" xfId="5" applyFont="1" applyBorder="1"/>
    <xf numFmtId="168" fontId="31" fillId="0" borderId="7" xfId="3" applyNumberFormat="1" applyFont="1" applyFill="1" applyBorder="1"/>
    <xf numFmtId="168" fontId="31" fillId="0" borderId="7" xfId="3" applyNumberFormat="1" applyFont="1" applyFill="1" applyBorder="1" applyAlignment="1"/>
    <xf numFmtId="168" fontId="31" fillId="0" borderId="7" xfId="5" applyNumberFormat="1" applyFont="1" applyBorder="1" applyAlignment="1">
      <alignment horizontal="center"/>
    </xf>
    <xf numFmtId="168" fontId="32" fillId="0" borderId="0" xfId="5" applyNumberFormat="1" applyFont="1"/>
    <xf numFmtId="9" fontId="5" fillId="0" borderId="0" xfId="18" applyFont="1"/>
    <xf numFmtId="43" fontId="14" fillId="0" borderId="7" xfId="1" applyFont="1" applyFill="1" applyBorder="1" applyAlignment="1"/>
    <xf numFmtId="171" fontId="5" fillId="0" borderId="0" xfId="5" applyNumberFormat="1"/>
    <xf numFmtId="10" fontId="29" fillId="5" borderId="0" xfId="18" applyNumberFormat="1" applyFont="1" applyFill="1"/>
    <xf numFmtId="10" fontId="0" fillId="5" borderId="0" xfId="18" applyNumberFormat="1" applyFont="1" applyFill="1"/>
    <xf numFmtId="0" fontId="33" fillId="0" borderId="7" xfId="5" applyFont="1" applyBorder="1"/>
    <xf numFmtId="168" fontId="33" fillId="0" borderId="0" xfId="5" applyNumberFormat="1" applyFont="1"/>
    <xf numFmtId="10" fontId="5" fillId="0" borderId="0" xfId="18" applyNumberFormat="1" applyFont="1"/>
    <xf numFmtId="43" fontId="15" fillId="0" borderId="7" xfId="1" applyFont="1" applyFill="1" applyBorder="1" applyAlignment="1"/>
    <xf numFmtId="43" fontId="0" fillId="0" borderId="0" xfId="1" applyFont="1"/>
    <xf numFmtId="9" fontId="0" fillId="0" borderId="0" xfId="1" applyNumberFormat="1" applyFont="1"/>
    <xf numFmtId="43" fontId="25" fillId="0" borderId="0" xfId="1" applyFont="1"/>
    <xf numFmtId="1" fontId="25" fillId="0" borderId="0" xfId="1" applyNumberFormat="1" applyFont="1"/>
    <xf numFmtId="43" fontId="5" fillId="0" borderId="0" xfId="1" applyFont="1"/>
    <xf numFmtId="168" fontId="34" fillId="0" borderId="7" xfId="3" applyNumberFormat="1" applyFont="1" applyFill="1" applyBorder="1"/>
    <xf numFmtId="168" fontId="15" fillId="14" borderId="7" xfId="3" applyNumberFormat="1" applyFont="1" applyFill="1" applyBorder="1" applyAlignment="1"/>
    <xf numFmtId="168" fontId="14" fillId="15" borderId="7" xfId="5" applyNumberFormat="1" applyFont="1" applyFill="1" applyBorder="1"/>
    <xf numFmtId="168" fontId="14" fillId="13" borderId="7" xfId="5" applyNumberFormat="1" applyFont="1" applyFill="1" applyBorder="1"/>
    <xf numFmtId="168" fontId="15" fillId="13" borderId="7" xfId="3" applyNumberFormat="1" applyFont="1" applyFill="1" applyBorder="1" applyAlignment="1"/>
    <xf numFmtId="168" fontId="0" fillId="13" borderId="7" xfId="3" applyNumberFormat="1" applyFont="1" applyFill="1" applyBorder="1"/>
    <xf numFmtId="168" fontId="0" fillId="16" borderId="7" xfId="3" applyNumberFormat="1" applyFont="1" applyFill="1" applyBorder="1"/>
    <xf numFmtId="0" fontId="13" fillId="0" borderId="0" xfId="5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6" fillId="3" borderId="4" xfId="3" quotePrefix="1" applyFont="1" applyFill="1" applyBorder="1" applyAlignment="1">
      <alignment horizontal="center" vertical="center" wrapText="1"/>
    </xf>
    <xf numFmtId="43" fontId="6" fillId="3" borderId="0" xfId="3" quotePrefix="1" applyFont="1" applyFill="1" applyBorder="1" applyAlignment="1">
      <alignment horizontal="center" vertical="center" wrapText="1"/>
    </xf>
    <xf numFmtId="43" fontId="24" fillId="10" borderId="10" xfId="15" applyNumberFormat="1" applyFont="1" applyFill="1" applyBorder="1" applyAlignment="1">
      <alignment horizontal="center"/>
    </xf>
    <xf numFmtId="43" fontId="24" fillId="10" borderId="9" xfId="15" applyNumberFormat="1" applyFont="1" applyFill="1" applyBorder="1" applyAlignment="1">
      <alignment horizontal="center"/>
    </xf>
    <xf numFmtId="43" fontId="24" fillId="10" borderId="11" xfId="15" applyNumberFormat="1" applyFont="1" applyFill="1" applyBorder="1" applyAlignment="1">
      <alignment horizontal="center"/>
    </xf>
    <xf numFmtId="170" fontId="24" fillId="10" borderId="12" xfId="15" applyFont="1" applyFill="1" applyBorder="1" applyAlignment="1">
      <alignment horizontal="center"/>
    </xf>
    <xf numFmtId="170" fontId="24" fillId="10" borderId="0" xfId="15" applyFont="1" applyFill="1" applyAlignment="1">
      <alignment horizontal="center"/>
    </xf>
    <xf numFmtId="170" fontId="24" fillId="10" borderId="13" xfId="15" applyFont="1" applyFill="1" applyBorder="1" applyAlignment="1">
      <alignment horizontal="center"/>
    </xf>
    <xf numFmtId="170" fontId="24" fillId="10" borderId="14" xfId="15" applyFont="1" applyFill="1" applyBorder="1" applyAlignment="1">
      <alignment horizontal="center"/>
    </xf>
    <xf numFmtId="170" fontId="24" fillId="10" borderId="1" xfId="15" applyFont="1" applyFill="1" applyBorder="1" applyAlignment="1">
      <alignment horizontal="center"/>
    </xf>
    <xf numFmtId="170" fontId="24" fillId="10" borderId="15" xfId="15" applyFont="1" applyFill="1" applyBorder="1" applyAlignment="1">
      <alignment horizontal="center"/>
    </xf>
  </cellXfs>
  <cellStyles count="19">
    <cellStyle name="200%" xfId="8" xr:uid="{BBC43CFB-0297-9F42-915E-8105B3F37486}"/>
    <cellStyle name="Millares" xfId="1" builtinId="3"/>
    <cellStyle name="Millares 18 2" xfId="17" xr:uid="{1CFFC69C-2B5C-394C-8E02-714200828688}"/>
    <cellStyle name="Millares 2" xfId="9" xr:uid="{4A1C1AE6-77B6-AC44-A7CF-F56D789A3DE6}"/>
    <cellStyle name="Millares 2 2" xfId="11" xr:uid="{1003A17E-437A-1D4F-8669-352DC2754B5B}"/>
    <cellStyle name="Millares 2 3" xfId="3" xr:uid="{897450F4-A71D-4048-90B6-18A510C8B0CC}"/>
    <cellStyle name="Millares 2 4" xfId="12" xr:uid="{CBF84DE9-21AE-B14E-8C34-C778C02CE87B}"/>
    <cellStyle name="Moneda" xfId="2" builtinId="4"/>
    <cellStyle name="Moneda 2 2" xfId="16" xr:uid="{30901A22-DA9F-9945-8038-8BCF363624E4}"/>
    <cellStyle name="Normal" xfId="0" builtinId="0"/>
    <cellStyle name="Normal 17" xfId="15" xr:uid="{9192EB70-4256-1644-A7E2-FE8F954EBC76}"/>
    <cellStyle name="Normal 2" xfId="5" xr:uid="{0BD2456F-3629-FE42-BB65-5115AB4AEFE8}"/>
    <cellStyle name="Normal 2 2" xfId="10" xr:uid="{0004B188-82AC-FE4F-A2AC-B01DB7987C7A}"/>
    <cellStyle name="Normal 2 21" xfId="4" xr:uid="{932DD992-5AB7-F34B-AD14-72CF66A17002}"/>
    <cellStyle name="Normal 8" xfId="7" xr:uid="{1D255780-2A84-4145-B02B-C0011E3EFED6}"/>
    <cellStyle name="Porcentaje" xfId="18" builtinId="5"/>
    <cellStyle name="Porcentaje 2" xfId="6" xr:uid="{313DA02C-73C8-B349-B84B-ACB0438FB38D}"/>
    <cellStyle name="Porcentaje 2 2" xfId="14" xr:uid="{7E9154CF-486F-0C4D-AAA0-7C1853934983}"/>
    <cellStyle name="Porcentaje 3" xfId="13" xr:uid="{2D128FEA-0DBF-D34C-BE5A-068520707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63" Type="http://schemas.openxmlformats.org/officeDocument/2006/relationships/customXml" Target="../ink/ink2.xml"/><Relationship Id="rId112" Type="http://schemas.openxmlformats.org/officeDocument/2006/relationships/image" Target="../media/image56.png"/><Relationship Id="rId138" Type="http://schemas.openxmlformats.org/officeDocument/2006/relationships/image" Target="../media/image69.png"/><Relationship Id="rId154" Type="http://schemas.openxmlformats.org/officeDocument/2006/relationships/image" Target="../media/image77.png"/><Relationship Id="rId159" Type="http://schemas.openxmlformats.org/officeDocument/2006/relationships/customXml" Target="../ink/ink19.xml"/><Relationship Id="rId175" Type="http://schemas.openxmlformats.org/officeDocument/2006/relationships/customXml" Target="../ink/ink27.xml"/><Relationship Id="rId170" Type="http://schemas.openxmlformats.org/officeDocument/2006/relationships/image" Target="../media/image85.png"/><Relationship Id="rId191" Type="http://schemas.openxmlformats.org/officeDocument/2006/relationships/customXml" Target="../ink/ink36.xml"/><Relationship Id="rId196" Type="http://schemas.openxmlformats.org/officeDocument/2006/relationships/image" Target="../media/image8.png"/><Relationship Id="rId200" Type="http://schemas.openxmlformats.org/officeDocument/2006/relationships/image" Target="../media/image10.png"/><Relationship Id="rId205" Type="http://schemas.openxmlformats.org/officeDocument/2006/relationships/customXml" Target="../ink/ink43.xml"/><Relationship Id="rId226" Type="http://schemas.openxmlformats.org/officeDocument/2006/relationships/image" Target="../media/image23.png"/><Relationship Id="rId221" Type="http://schemas.openxmlformats.org/officeDocument/2006/relationships/customXml" Target="../ink/ink51.xml"/><Relationship Id="rId102" Type="http://schemas.openxmlformats.org/officeDocument/2006/relationships/image" Target="../media/image51.png"/><Relationship Id="rId90" Type="http://schemas.openxmlformats.org/officeDocument/2006/relationships/image" Target="../media/image45.png"/><Relationship Id="rId160" Type="http://schemas.openxmlformats.org/officeDocument/2006/relationships/image" Target="../media/image80.png"/><Relationship Id="rId165" Type="http://schemas.openxmlformats.org/officeDocument/2006/relationships/customXml" Target="../ink/ink22.xml"/><Relationship Id="rId181" Type="http://schemas.openxmlformats.org/officeDocument/2006/relationships/customXml" Target="../ink/ink31.xml"/><Relationship Id="rId186" Type="http://schemas.openxmlformats.org/officeDocument/2006/relationships/image" Target="../media/image3.png"/><Relationship Id="rId216" Type="http://schemas.openxmlformats.org/officeDocument/2006/relationships/image" Target="../media/image18.png"/><Relationship Id="rId211" Type="http://schemas.openxmlformats.org/officeDocument/2006/relationships/customXml" Target="../ink/ink46.xml"/><Relationship Id="rId113" Type="http://schemas.openxmlformats.org/officeDocument/2006/relationships/customXml" Target="../ink/ink9.xml"/><Relationship Id="rId139" Type="http://schemas.openxmlformats.org/officeDocument/2006/relationships/customXml" Target="../ink/ink13.xml"/><Relationship Id="rId155" Type="http://schemas.openxmlformats.org/officeDocument/2006/relationships/customXml" Target="../ink/ink17.xml"/><Relationship Id="rId171" Type="http://schemas.openxmlformats.org/officeDocument/2006/relationships/customXml" Target="../ink/ink25.xml"/><Relationship Id="rId176" Type="http://schemas.openxmlformats.org/officeDocument/2006/relationships/image" Target="../media/image88.png"/><Relationship Id="rId192" Type="http://schemas.openxmlformats.org/officeDocument/2006/relationships/image" Target="../media/image6.png"/><Relationship Id="rId197" Type="http://schemas.openxmlformats.org/officeDocument/2006/relationships/customXml" Target="../ink/ink39.xml"/><Relationship Id="rId206" Type="http://schemas.openxmlformats.org/officeDocument/2006/relationships/image" Target="../media/image13.png"/><Relationship Id="rId227" Type="http://schemas.openxmlformats.org/officeDocument/2006/relationships/customXml" Target="../ink/ink54.xml"/><Relationship Id="rId201" Type="http://schemas.openxmlformats.org/officeDocument/2006/relationships/customXml" Target="../ink/ink41.xml"/><Relationship Id="rId222" Type="http://schemas.openxmlformats.org/officeDocument/2006/relationships/image" Target="../media/image21.png"/><Relationship Id="rId103" Type="http://schemas.openxmlformats.org/officeDocument/2006/relationships/customXml" Target="../ink/ink7.xml"/><Relationship Id="rId124" Type="http://schemas.openxmlformats.org/officeDocument/2006/relationships/image" Target="../media/image62.png"/><Relationship Id="rId62" Type="http://schemas.openxmlformats.org/officeDocument/2006/relationships/image" Target="../media/image31.png"/><Relationship Id="rId91" Type="http://schemas.openxmlformats.org/officeDocument/2006/relationships/customXml" Target="../ink/ink4.xml"/><Relationship Id="rId96" Type="http://schemas.openxmlformats.org/officeDocument/2006/relationships/image" Target="../media/image48.png"/><Relationship Id="rId140" Type="http://schemas.openxmlformats.org/officeDocument/2006/relationships/image" Target="../media/image70.png"/><Relationship Id="rId161" Type="http://schemas.openxmlformats.org/officeDocument/2006/relationships/customXml" Target="../ink/ink20.xml"/><Relationship Id="rId166" Type="http://schemas.openxmlformats.org/officeDocument/2006/relationships/image" Target="../media/image83.png"/><Relationship Id="rId174" Type="http://schemas.openxmlformats.org/officeDocument/2006/relationships/image" Target="../media/image87.png"/><Relationship Id="rId179" Type="http://schemas.openxmlformats.org/officeDocument/2006/relationships/customXml" Target="../ink/ink29.xml"/><Relationship Id="rId182" Type="http://schemas.openxmlformats.org/officeDocument/2006/relationships/image" Target="../media/image1.png"/><Relationship Id="rId187" Type="http://schemas.openxmlformats.org/officeDocument/2006/relationships/customXml" Target="../ink/ink34.xml"/><Relationship Id="rId195" Type="http://schemas.openxmlformats.org/officeDocument/2006/relationships/customXml" Target="../ink/ink38.xml"/><Relationship Id="rId209" Type="http://schemas.openxmlformats.org/officeDocument/2006/relationships/customXml" Target="../ink/ink45.xml"/><Relationship Id="rId217" Type="http://schemas.openxmlformats.org/officeDocument/2006/relationships/customXml" Target="../ink/ink49.xml"/><Relationship Id="rId1" Type="http://schemas.openxmlformats.org/officeDocument/2006/relationships/customXml" Target="../ink/ink1.xml"/><Relationship Id="rId190" Type="http://schemas.openxmlformats.org/officeDocument/2006/relationships/image" Target="../media/image5.png"/><Relationship Id="rId204" Type="http://schemas.openxmlformats.org/officeDocument/2006/relationships/image" Target="../media/image12.png"/><Relationship Id="rId212" Type="http://schemas.openxmlformats.org/officeDocument/2006/relationships/image" Target="../media/image16.png"/><Relationship Id="rId220" Type="http://schemas.openxmlformats.org/officeDocument/2006/relationships/image" Target="../media/image20.png"/><Relationship Id="rId225" Type="http://schemas.openxmlformats.org/officeDocument/2006/relationships/customXml" Target="../ink/ink53.xml"/><Relationship Id="rId114" Type="http://schemas.openxmlformats.org/officeDocument/2006/relationships/image" Target="../media/image57.png"/><Relationship Id="rId86" Type="http://schemas.openxmlformats.org/officeDocument/2006/relationships/image" Target="../media/image43.png"/><Relationship Id="rId99" Type="http://schemas.openxmlformats.org/officeDocument/2006/relationships/customXml" Target="../ink/ink6.xml"/><Relationship Id="rId143" Type="http://schemas.openxmlformats.org/officeDocument/2006/relationships/customXml" Target="../ink/ink15.xml"/><Relationship Id="rId156" Type="http://schemas.openxmlformats.org/officeDocument/2006/relationships/image" Target="../media/image78.png"/><Relationship Id="rId164" Type="http://schemas.openxmlformats.org/officeDocument/2006/relationships/image" Target="../media/image82.png"/><Relationship Id="rId169" Type="http://schemas.openxmlformats.org/officeDocument/2006/relationships/customXml" Target="../ink/ink24.xml"/><Relationship Id="rId177" Type="http://schemas.openxmlformats.org/officeDocument/2006/relationships/customXml" Target="../ink/ink28.xml"/><Relationship Id="rId185" Type="http://schemas.openxmlformats.org/officeDocument/2006/relationships/customXml" Target="../ink/ink33.xml"/><Relationship Id="rId198" Type="http://schemas.openxmlformats.org/officeDocument/2006/relationships/image" Target="../media/image9.png"/><Relationship Id="rId172" Type="http://schemas.openxmlformats.org/officeDocument/2006/relationships/image" Target="../media/image86.png"/><Relationship Id="rId180" Type="http://schemas.openxmlformats.org/officeDocument/2006/relationships/customXml" Target="../ink/ink30.xml"/><Relationship Id="rId193" Type="http://schemas.openxmlformats.org/officeDocument/2006/relationships/customXml" Target="../ink/ink37.xml"/><Relationship Id="rId202" Type="http://schemas.openxmlformats.org/officeDocument/2006/relationships/image" Target="../media/image11.png"/><Relationship Id="rId207" Type="http://schemas.openxmlformats.org/officeDocument/2006/relationships/customXml" Target="../ink/ink44.xml"/><Relationship Id="rId210" Type="http://schemas.openxmlformats.org/officeDocument/2006/relationships/image" Target="../media/image15.png"/><Relationship Id="rId215" Type="http://schemas.openxmlformats.org/officeDocument/2006/relationships/customXml" Target="../ink/ink48.xml"/><Relationship Id="rId223" Type="http://schemas.openxmlformats.org/officeDocument/2006/relationships/customXml" Target="../ink/ink52.xml"/><Relationship Id="rId228" Type="http://schemas.openxmlformats.org/officeDocument/2006/relationships/image" Target="../media/image24.png"/><Relationship Id="rId97" Type="http://schemas.openxmlformats.org/officeDocument/2006/relationships/customXml" Target="../ink/ink5.xml"/><Relationship Id="rId104" Type="http://schemas.openxmlformats.org/officeDocument/2006/relationships/image" Target="../media/image52.png"/><Relationship Id="rId125" Type="http://schemas.openxmlformats.org/officeDocument/2006/relationships/customXml" Target="../ink/ink11.xml"/><Relationship Id="rId141" Type="http://schemas.openxmlformats.org/officeDocument/2006/relationships/customXml" Target="../ink/ink14.xml"/><Relationship Id="rId146" Type="http://schemas.openxmlformats.org/officeDocument/2006/relationships/image" Target="../media/image73.png"/><Relationship Id="rId167" Type="http://schemas.openxmlformats.org/officeDocument/2006/relationships/customXml" Target="../ink/ink23.xml"/><Relationship Id="rId188" Type="http://schemas.openxmlformats.org/officeDocument/2006/relationships/image" Target="../media/image4.png"/><Relationship Id="rId162" Type="http://schemas.openxmlformats.org/officeDocument/2006/relationships/image" Target="../media/image81.png"/><Relationship Id="rId183" Type="http://schemas.openxmlformats.org/officeDocument/2006/relationships/customXml" Target="../ink/ink32.xml"/><Relationship Id="rId213" Type="http://schemas.openxmlformats.org/officeDocument/2006/relationships/customXml" Target="../ink/ink47.xml"/><Relationship Id="rId218" Type="http://schemas.openxmlformats.org/officeDocument/2006/relationships/image" Target="../media/image19.png"/><Relationship Id="rId87" Type="http://schemas.openxmlformats.org/officeDocument/2006/relationships/customXml" Target="../ink/ink3.xml"/><Relationship Id="rId115" Type="http://schemas.openxmlformats.org/officeDocument/2006/relationships/customXml" Target="../ink/ink10.xml"/><Relationship Id="rId136" Type="http://schemas.openxmlformats.org/officeDocument/2006/relationships/image" Target="../media/image68.png"/><Relationship Id="rId157" Type="http://schemas.openxmlformats.org/officeDocument/2006/relationships/customXml" Target="../ink/ink18.xml"/><Relationship Id="rId178" Type="http://schemas.openxmlformats.org/officeDocument/2006/relationships/image" Target="../media/image89.png"/><Relationship Id="rId173" Type="http://schemas.openxmlformats.org/officeDocument/2006/relationships/customXml" Target="../ink/ink26.xml"/><Relationship Id="rId194" Type="http://schemas.openxmlformats.org/officeDocument/2006/relationships/image" Target="../media/image7.png"/><Relationship Id="rId199" Type="http://schemas.openxmlformats.org/officeDocument/2006/relationships/customXml" Target="../ink/ink40.xml"/><Relationship Id="rId203" Type="http://schemas.openxmlformats.org/officeDocument/2006/relationships/customXml" Target="../ink/ink42.xml"/><Relationship Id="rId208" Type="http://schemas.openxmlformats.org/officeDocument/2006/relationships/image" Target="../media/image14.png"/><Relationship Id="rId229" Type="http://schemas.openxmlformats.org/officeDocument/2006/relationships/customXml" Target="../ink/ink55.xml"/><Relationship Id="rId224" Type="http://schemas.openxmlformats.org/officeDocument/2006/relationships/image" Target="../media/image22.png"/><Relationship Id="rId105" Type="http://schemas.openxmlformats.org/officeDocument/2006/relationships/customXml" Target="../ink/ink8.xml"/><Relationship Id="rId147" Type="http://schemas.openxmlformats.org/officeDocument/2006/relationships/customXml" Target="../ink/ink16.xml"/><Relationship Id="rId168" Type="http://schemas.openxmlformats.org/officeDocument/2006/relationships/image" Target="../media/image84.png"/><Relationship Id="rId98" Type="http://schemas.openxmlformats.org/officeDocument/2006/relationships/image" Target="../media/image49.png"/><Relationship Id="rId142" Type="http://schemas.openxmlformats.org/officeDocument/2006/relationships/image" Target="../media/image71.png"/><Relationship Id="rId163" Type="http://schemas.openxmlformats.org/officeDocument/2006/relationships/customXml" Target="../ink/ink21.xml"/><Relationship Id="rId184" Type="http://schemas.openxmlformats.org/officeDocument/2006/relationships/image" Target="../media/image2.png"/><Relationship Id="rId189" Type="http://schemas.openxmlformats.org/officeDocument/2006/relationships/customXml" Target="../ink/ink35.xml"/><Relationship Id="rId219" Type="http://schemas.openxmlformats.org/officeDocument/2006/relationships/customXml" Target="../ink/ink50.xml"/><Relationship Id="rId214" Type="http://schemas.openxmlformats.org/officeDocument/2006/relationships/image" Target="../media/image17.png"/><Relationship Id="rId230" Type="http://schemas.openxmlformats.org/officeDocument/2006/relationships/customXml" Target="../ink/ink56.xml"/><Relationship Id="rId137" Type="http://schemas.openxmlformats.org/officeDocument/2006/relationships/customXml" Target="../ink/ink12.xml"/><Relationship Id="rId158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284988</xdr:colOff>
      <xdr:row>26</xdr:row>
      <xdr:rowOff>269398</xdr:rowOff>
    </xdr:from>
    <xdr:to>
      <xdr:col>13</xdr:col>
      <xdr:colOff>441588</xdr:colOff>
      <xdr:row>27</xdr:row>
      <xdr:rowOff>66625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2" name="Entrada de lápiz 31">
              <a:extLst>
                <a:ext uri="{FF2B5EF4-FFF2-40B4-BE49-F238E27FC236}">
                  <a16:creationId xmlns:a16="http://schemas.microsoft.com/office/drawing/2014/main" id="{7C34EC18-B709-63D6-1C6F-5537196D69AB}"/>
                </a:ext>
              </a:extLst>
            </xdr14:cNvPr>
            <xdr14:cNvContentPartPr/>
          </xdr14:nvContentPartPr>
          <xdr14:nvPr macro=""/>
          <xdr14:xfrm>
            <a:off x="17103240" y="8185320"/>
            <a:ext cx="156600" cy="105480"/>
          </xdr14:xfrm>
        </xdr:contentPart>
      </mc:Choice>
      <mc:Fallback xmlns="">
        <xdr:pic>
          <xdr:nvPicPr>
            <xdr:cNvPr id="32" name="Entrada de lápiz 31">
              <a:extLst>
                <a:ext uri="{FF2B5EF4-FFF2-40B4-BE49-F238E27FC236}">
                  <a16:creationId xmlns:a16="http://schemas.microsoft.com/office/drawing/2014/main" id="{7C34EC18-B709-63D6-1C6F-5537196D69AB}"/>
                </a:ext>
              </a:extLst>
            </xdr:cNvPr>
            <xdr:cNvPicPr/>
          </xdr:nvPicPr>
          <xdr:blipFill>
            <a:blip xmlns:r="http://schemas.openxmlformats.org/officeDocument/2006/relationships" r:embed="rId62"/>
            <a:stretch>
              <a:fillRect/>
            </a:stretch>
          </xdr:blipFill>
          <xdr:spPr>
            <a:xfrm>
              <a:off x="17088120" y="8170200"/>
              <a:ext cx="187200" cy="136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231624</xdr:colOff>
      <xdr:row>36</xdr:row>
      <xdr:rowOff>96033</xdr:rowOff>
    </xdr:from>
    <xdr:to>
      <xdr:col>12</xdr:col>
      <xdr:colOff>348984</xdr:colOff>
      <xdr:row>36</xdr:row>
      <xdr:rowOff>198633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56" name="Entrada de lápiz 55">
              <a:extLst>
                <a:ext uri="{FF2B5EF4-FFF2-40B4-BE49-F238E27FC236}">
                  <a16:creationId xmlns:a16="http://schemas.microsoft.com/office/drawing/2014/main" id="{E63BF11E-6194-7659-6095-1095331505A7}"/>
                </a:ext>
              </a:extLst>
            </xdr14:cNvPr>
            <xdr14:cNvContentPartPr/>
          </xdr14:nvContentPartPr>
          <xdr14:nvPr macro=""/>
          <xdr14:xfrm>
            <a:off x="16223760" y="11094480"/>
            <a:ext cx="117360" cy="102600"/>
          </xdr14:xfrm>
        </xdr:contentPart>
      </mc:Choice>
      <mc:Fallback xmlns="">
        <xdr:pic>
          <xdr:nvPicPr>
            <xdr:cNvPr id="56" name="Entrada de lápiz 55">
              <a:extLst>
                <a:ext uri="{FF2B5EF4-FFF2-40B4-BE49-F238E27FC236}">
                  <a16:creationId xmlns:a16="http://schemas.microsoft.com/office/drawing/2014/main" id="{E63BF11E-6194-7659-6095-1095331505A7}"/>
                </a:ext>
              </a:extLst>
            </xdr:cNvPr>
            <xdr:cNvPicPr/>
          </xdr:nvPicPr>
          <xdr:blipFill>
            <a:blip xmlns:r="http://schemas.openxmlformats.org/officeDocument/2006/relationships" r:embed="rId86"/>
            <a:stretch>
              <a:fillRect/>
            </a:stretch>
          </xdr:blipFill>
          <xdr:spPr>
            <a:xfrm>
              <a:off x="16208640" y="11079000"/>
              <a:ext cx="147960" cy="133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107868</xdr:colOff>
      <xdr:row>35</xdr:row>
      <xdr:rowOff>305286</xdr:rowOff>
    </xdr:from>
    <xdr:to>
      <xdr:col>13</xdr:col>
      <xdr:colOff>259788</xdr:colOff>
      <xdr:row>36</xdr:row>
      <xdr:rowOff>173433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58" name="Entrada de lápiz 57">
              <a:extLst>
                <a:ext uri="{FF2B5EF4-FFF2-40B4-BE49-F238E27FC236}">
                  <a16:creationId xmlns:a16="http://schemas.microsoft.com/office/drawing/2014/main" id="{4D564779-6973-5861-8BC4-D13848214E67}"/>
                </a:ext>
              </a:extLst>
            </xdr14:cNvPr>
            <xdr14:cNvContentPartPr/>
          </xdr14:nvContentPartPr>
          <xdr14:nvPr macro=""/>
          <xdr14:xfrm>
            <a:off x="16926120" y="10995480"/>
            <a:ext cx="151920" cy="176400"/>
          </xdr14:xfrm>
        </xdr:contentPart>
      </mc:Choice>
      <mc:Fallback xmlns="">
        <xdr:pic>
          <xdr:nvPicPr>
            <xdr:cNvPr id="58" name="Entrada de lápiz 57">
              <a:extLst>
                <a:ext uri="{FF2B5EF4-FFF2-40B4-BE49-F238E27FC236}">
                  <a16:creationId xmlns:a16="http://schemas.microsoft.com/office/drawing/2014/main" id="{4D564779-6973-5861-8BC4-D13848214E67}"/>
                </a:ext>
              </a:extLst>
            </xdr:cNvPr>
            <xdr:cNvPicPr/>
          </xdr:nvPicPr>
          <xdr:blipFill>
            <a:blip xmlns:r="http://schemas.openxmlformats.org/officeDocument/2006/relationships" r:embed="rId90"/>
            <a:stretch>
              <a:fillRect/>
            </a:stretch>
          </xdr:blipFill>
          <xdr:spPr>
            <a:xfrm>
              <a:off x="16911000" y="10980360"/>
              <a:ext cx="182160" cy="207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75468</xdr:colOff>
      <xdr:row>37</xdr:row>
      <xdr:rowOff>115741</xdr:rowOff>
    </xdr:from>
    <xdr:to>
      <xdr:col>13</xdr:col>
      <xdr:colOff>207228</xdr:colOff>
      <xdr:row>38</xdr:row>
      <xdr:rowOff>56249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61" name="Entrada de lápiz 60">
              <a:extLst>
                <a:ext uri="{FF2B5EF4-FFF2-40B4-BE49-F238E27FC236}">
                  <a16:creationId xmlns:a16="http://schemas.microsoft.com/office/drawing/2014/main" id="{31BE498F-110D-0E82-06FF-380A0F3DC1DD}"/>
                </a:ext>
              </a:extLst>
            </xdr14:cNvPr>
            <xdr14:cNvContentPartPr/>
          </xdr14:nvContentPartPr>
          <xdr14:nvPr macro=""/>
          <xdr14:xfrm>
            <a:off x="16893720" y="11422440"/>
            <a:ext cx="131760" cy="248760"/>
          </xdr14:xfrm>
        </xdr:contentPart>
      </mc:Choice>
      <mc:Fallback xmlns="">
        <xdr:pic>
          <xdr:nvPicPr>
            <xdr:cNvPr id="61" name="Entrada de lápiz 60">
              <a:extLst>
                <a:ext uri="{FF2B5EF4-FFF2-40B4-BE49-F238E27FC236}">
                  <a16:creationId xmlns:a16="http://schemas.microsoft.com/office/drawing/2014/main" id="{31BE498F-110D-0E82-06FF-380A0F3DC1DD}"/>
                </a:ext>
              </a:extLst>
            </xdr:cNvPr>
            <xdr:cNvPicPr/>
          </xdr:nvPicPr>
          <xdr:blipFill>
            <a:blip xmlns:r="http://schemas.openxmlformats.org/officeDocument/2006/relationships" r:embed="rId96"/>
            <a:stretch>
              <a:fillRect/>
            </a:stretch>
          </xdr:blipFill>
          <xdr:spPr>
            <a:xfrm>
              <a:off x="16878600" y="11406960"/>
              <a:ext cx="162360" cy="279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4548</xdr:colOff>
      <xdr:row>37</xdr:row>
      <xdr:rowOff>268021</xdr:rowOff>
    </xdr:from>
    <xdr:to>
      <xdr:col>13</xdr:col>
      <xdr:colOff>155028</xdr:colOff>
      <xdr:row>38</xdr:row>
      <xdr:rowOff>20969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62" name="Entrada de lápiz 61">
              <a:extLst>
                <a:ext uri="{FF2B5EF4-FFF2-40B4-BE49-F238E27FC236}">
                  <a16:creationId xmlns:a16="http://schemas.microsoft.com/office/drawing/2014/main" id="{E8BB9541-6323-4A42-97F4-827997FC4013}"/>
                </a:ext>
              </a:extLst>
            </xdr14:cNvPr>
            <xdr14:cNvContentPartPr/>
          </xdr14:nvContentPartPr>
          <xdr14:nvPr macro=""/>
          <xdr14:xfrm>
            <a:off x="16822800" y="11574720"/>
            <a:ext cx="150480" cy="61200"/>
          </xdr14:xfrm>
        </xdr:contentPart>
      </mc:Choice>
      <mc:Fallback xmlns="">
        <xdr:pic>
          <xdr:nvPicPr>
            <xdr:cNvPr id="62" name="Entrada de lápiz 61">
              <a:extLst>
                <a:ext uri="{FF2B5EF4-FFF2-40B4-BE49-F238E27FC236}">
                  <a16:creationId xmlns:a16="http://schemas.microsoft.com/office/drawing/2014/main" id="{E8BB9541-6323-4A42-97F4-827997FC4013}"/>
                </a:ext>
              </a:extLst>
            </xdr:cNvPr>
            <xdr:cNvPicPr/>
          </xdr:nvPicPr>
          <xdr:blipFill>
            <a:blip xmlns:r="http://schemas.openxmlformats.org/officeDocument/2006/relationships" r:embed="rId98"/>
            <a:stretch>
              <a:fillRect/>
            </a:stretch>
          </xdr:blipFill>
          <xdr:spPr>
            <a:xfrm>
              <a:off x="16807680" y="11559600"/>
              <a:ext cx="181080" cy="91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380612</xdr:colOff>
      <xdr:row>33</xdr:row>
      <xdr:rowOff>188831</xdr:rowOff>
    </xdr:from>
    <xdr:to>
      <xdr:col>20</xdr:col>
      <xdr:colOff>583652</xdr:colOff>
      <xdr:row>33</xdr:row>
      <xdr:rowOff>294671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66" name="Entrada de lápiz 65">
              <a:extLst>
                <a:ext uri="{FF2B5EF4-FFF2-40B4-BE49-F238E27FC236}">
                  <a16:creationId xmlns:a16="http://schemas.microsoft.com/office/drawing/2014/main" id="{4EBB840C-44A8-AA87-CF47-0C5B6ABBBCAD}"/>
                </a:ext>
              </a:extLst>
            </xdr14:cNvPr>
            <xdr14:cNvContentPartPr/>
          </xdr14:nvContentPartPr>
          <xdr14:nvPr macro=""/>
          <xdr14:xfrm>
            <a:off x="22981680" y="10262520"/>
            <a:ext cx="203040" cy="105840"/>
          </xdr14:xfrm>
        </xdr:contentPart>
      </mc:Choice>
      <mc:Fallback xmlns="">
        <xdr:pic>
          <xdr:nvPicPr>
            <xdr:cNvPr id="66" name="Entrada de lápiz 65">
              <a:extLst>
                <a:ext uri="{FF2B5EF4-FFF2-40B4-BE49-F238E27FC236}">
                  <a16:creationId xmlns:a16="http://schemas.microsoft.com/office/drawing/2014/main" id="{4EBB840C-44A8-AA87-CF47-0C5B6ABBBCAD}"/>
                </a:ext>
              </a:extLst>
            </xdr:cNvPr>
            <xdr:cNvPicPr/>
          </xdr:nvPicPr>
          <xdr:blipFill>
            <a:blip xmlns:r="http://schemas.openxmlformats.org/officeDocument/2006/relationships" r:embed="rId102"/>
            <a:stretch>
              <a:fillRect/>
            </a:stretch>
          </xdr:blipFill>
          <xdr:spPr>
            <a:xfrm>
              <a:off x="22966560" y="10247400"/>
              <a:ext cx="233640" cy="136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637318</xdr:colOff>
      <xdr:row>40</xdr:row>
      <xdr:rowOff>73796</xdr:rowOff>
    </xdr:from>
    <xdr:to>
      <xdr:col>16</xdr:col>
      <xdr:colOff>654958</xdr:colOff>
      <xdr:row>40</xdr:row>
      <xdr:rowOff>91436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76" name="Entrada de lápiz 75">
              <a:extLst>
                <a:ext uri="{FF2B5EF4-FFF2-40B4-BE49-F238E27FC236}">
                  <a16:creationId xmlns:a16="http://schemas.microsoft.com/office/drawing/2014/main" id="{C3DCF99E-E771-70BC-B9CF-1B36D23850EA}"/>
                </a:ext>
              </a:extLst>
            </xdr14:cNvPr>
            <xdr14:cNvContentPartPr/>
          </xdr14:nvContentPartPr>
          <xdr14:nvPr macro=""/>
          <xdr14:xfrm>
            <a:off x="19933920" y="11997000"/>
            <a:ext cx="17640" cy="17640"/>
          </xdr14:xfrm>
        </xdr:contentPart>
      </mc:Choice>
      <mc:Fallback xmlns="">
        <xdr:pic>
          <xdr:nvPicPr>
            <xdr:cNvPr id="76" name="Entrada de lápiz 75">
              <a:extLst>
                <a:ext uri="{FF2B5EF4-FFF2-40B4-BE49-F238E27FC236}">
                  <a16:creationId xmlns:a16="http://schemas.microsoft.com/office/drawing/2014/main" id="{C3DCF99E-E771-70BC-B9CF-1B36D23850EA}"/>
                </a:ext>
              </a:extLst>
            </xdr:cNvPr>
            <xdr:cNvPicPr/>
          </xdr:nvPicPr>
          <xdr:blipFill>
            <a:blip xmlns:r="http://schemas.openxmlformats.org/officeDocument/2006/relationships" r:embed="rId104"/>
            <a:stretch>
              <a:fillRect/>
            </a:stretch>
          </xdr:blipFill>
          <xdr:spPr>
            <a:xfrm>
              <a:off x="19918800" y="11981520"/>
              <a:ext cx="48240" cy="47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688798</xdr:colOff>
      <xdr:row>29</xdr:row>
      <xdr:rowOff>53120</xdr:rowOff>
    </xdr:from>
    <xdr:to>
      <xdr:col>17</xdr:col>
      <xdr:colOff>111802</xdr:colOff>
      <xdr:row>29</xdr:row>
      <xdr:rowOff>252920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99" name="Entrada de lápiz 98">
              <a:extLst>
                <a:ext uri="{FF2B5EF4-FFF2-40B4-BE49-F238E27FC236}">
                  <a16:creationId xmlns:a16="http://schemas.microsoft.com/office/drawing/2014/main" id="{31E2E60F-E256-BA48-CD81-F7229DD3366F}"/>
                </a:ext>
              </a:extLst>
            </xdr14:cNvPr>
            <xdr14:cNvContentPartPr/>
          </xdr14:nvContentPartPr>
          <xdr14:nvPr macro=""/>
          <xdr14:xfrm>
            <a:off x="19985400" y="8893800"/>
            <a:ext cx="249120" cy="199800"/>
          </xdr14:xfrm>
        </xdr:contentPart>
      </mc:Choice>
      <mc:Fallback xmlns="">
        <xdr:pic>
          <xdr:nvPicPr>
            <xdr:cNvPr id="99" name="Entrada de lápiz 98">
              <a:extLst>
                <a:ext uri="{FF2B5EF4-FFF2-40B4-BE49-F238E27FC236}">
                  <a16:creationId xmlns:a16="http://schemas.microsoft.com/office/drawing/2014/main" id="{31E2E60F-E256-BA48-CD81-F7229DD3366F}"/>
                </a:ext>
              </a:extLst>
            </xdr:cNvPr>
            <xdr:cNvPicPr/>
          </xdr:nvPicPr>
          <xdr:blipFill>
            <a:blip xmlns:r="http://schemas.openxmlformats.org/officeDocument/2006/relationships" r:embed="rId112"/>
            <a:stretch>
              <a:fillRect/>
            </a:stretch>
          </xdr:blipFill>
          <xdr:spPr>
            <a:xfrm>
              <a:off x="19969920" y="8878680"/>
              <a:ext cx="279720" cy="230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646235</xdr:colOff>
      <xdr:row>29</xdr:row>
      <xdr:rowOff>51320</xdr:rowOff>
    </xdr:from>
    <xdr:to>
      <xdr:col>16</xdr:col>
      <xdr:colOff>3530</xdr:colOff>
      <xdr:row>30</xdr:row>
      <xdr:rowOff>43668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00" name="Entrada de lápiz 99">
              <a:extLst>
                <a:ext uri="{FF2B5EF4-FFF2-40B4-BE49-F238E27FC236}">
                  <a16:creationId xmlns:a16="http://schemas.microsoft.com/office/drawing/2014/main" id="{E82EA31C-21B6-776E-367A-E38AF2F47B08}"/>
                </a:ext>
              </a:extLst>
            </xdr14:cNvPr>
            <xdr14:cNvContentPartPr/>
          </xdr14:nvContentPartPr>
          <xdr14:nvPr macro=""/>
          <xdr14:xfrm>
            <a:off x="19116720" y="8892000"/>
            <a:ext cx="90720" cy="300600"/>
          </xdr14:xfrm>
        </xdr:contentPart>
      </mc:Choice>
      <mc:Fallback xmlns="">
        <xdr:pic>
          <xdr:nvPicPr>
            <xdr:cNvPr id="100" name="Entrada de lápiz 99">
              <a:extLst>
                <a:ext uri="{FF2B5EF4-FFF2-40B4-BE49-F238E27FC236}">
                  <a16:creationId xmlns:a16="http://schemas.microsoft.com/office/drawing/2014/main" id="{E82EA31C-21B6-776E-367A-E38AF2F47B08}"/>
                </a:ext>
              </a:extLst>
            </xdr:cNvPr>
            <xdr:cNvPicPr/>
          </xdr:nvPicPr>
          <xdr:blipFill>
            <a:blip xmlns:r="http://schemas.openxmlformats.org/officeDocument/2006/relationships" r:embed="rId114"/>
            <a:stretch>
              <a:fillRect/>
            </a:stretch>
          </xdr:blipFill>
          <xdr:spPr>
            <a:xfrm>
              <a:off x="19101600" y="8876880"/>
              <a:ext cx="120960" cy="331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619955</xdr:colOff>
      <xdr:row>35</xdr:row>
      <xdr:rowOff>218166</xdr:rowOff>
    </xdr:from>
    <xdr:to>
      <xdr:col>17</xdr:col>
      <xdr:colOff>697882</xdr:colOff>
      <xdr:row>36</xdr:row>
      <xdr:rowOff>177393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22" name="Entrada de lápiz 121">
              <a:extLst>
                <a:ext uri="{FF2B5EF4-FFF2-40B4-BE49-F238E27FC236}">
                  <a16:creationId xmlns:a16="http://schemas.microsoft.com/office/drawing/2014/main" id="{38367701-23F3-EBBD-D72A-9C8BCCF4D0C7}"/>
                </a:ext>
              </a:extLst>
            </xdr14:cNvPr>
            <xdr14:cNvContentPartPr/>
          </xdr14:nvContentPartPr>
          <xdr14:nvPr macro=""/>
          <xdr14:xfrm>
            <a:off x="19090440" y="10908360"/>
            <a:ext cx="1730160" cy="267480"/>
          </xdr14:xfrm>
        </xdr:contentPart>
      </mc:Choice>
      <mc:Fallback xmlns="">
        <xdr:pic>
          <xdr:nvPicPr>
            <xdr:cNvPr id="122" name="Entrada de lápiz 121">
              <a:extLst>
                <a:ext uri="{FF2B5EF4-FFF2-40B4-BE49-F238E27FC236}">
                  <a16:creationId xmlns:a16="http://schemas.microsoft.com/office/drawing/2014/main" id="{38367701-23F3-EBBD-D72A-9C8BCCF4D0C7}"/>
                </a:ext>
              </a:extLst>
            </xdr:cNvPr>
            <xdr:cNvPicPr/>
          </xdr:nvPicPr>
          <xdr:blipFill>
            <a:blip xmlns:r="http://schemas.openxmlformats.org/officeDocument/2006/relationships" r:embed="rId124"/>
            <a:stretch>
              <a:fillRect/>
            </a:stretch>
          </xdr:blipFill>
          <xdr:spPr>
            <a:xfrm>
              <a:off x="19075317" y="10893240"/>
              <a:ext cx="1760766" cy="298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418077</xdr:colOff>
      <xdr:row>30</xdr:row>
      <xdr:rowOff>165348</xdr:rowOff>
    </xdr:from>
    <xdr:to>
      <xdr:col>5</xdr:col>
      <xdr:colOff>418437</xdr:colOff>
      <xdr:row>30</xdr:row>
      <xdr:rowOff>165708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48" name="Entrada de lápiz 147">
              <a:extLst>
                <a:ext uri="{FF2B5EF4-FFF2-40B4-BE49-F238E27FC236}">
                  <a16:creationId xmlns:a16="http://schemas.microsoft.com/office/drawing/2014/main" id="{595069B6-EB4E-9039-6CFC-4DE18EFD0A44}"/>
                </a:ext>
              </a:extLst>
            </xdr14:cNvPr>
            <xdr14:cNvContentPartPr/>
          </xdr14:nvContentPartPr>
          <xdr14:nvPr macro=""/>
          <xdr14:xfrm>
            <a:off x="8432640" y="9314280"/>
            <a:ext cx="360" cy="360"/>
          </xdr14:xfrm>
        </xdr:contentPart>
      </mc:Choice>
      <mc:Fallback xmlns="">
        <xdr:pic>
          <xdr:nvPicPr>
            <xdr:cNvPr id="148" name="Entrada de lápiz 147">
              <a:extLst>
                <a:ext uri="{FF2B5EF4-FFF2-40B4-BE49-F238E27FC236}">
                  <a16:creationId xmlns:a16="http://schemas.microsoft.com/office/drawing/2014/main" id="{595069B6-EB4E-9039-6CFC-4DE18EFD0A44}"/>
                </a:ext>
              </a:extLst>
            </xdr:cNvPr>
            <xdr:cNvPicPr/>
          </xdr:nvPicPr>
          <xdr:blipFill>
            <a:blip xmlns:r="http://schemas.openxmlformats.org/officeDocument/2006/relationships" r:embed="rId136"/>
            <a:stretch>
              <a:fillRect/>
            </a:stretch>
          </xdr:blipFill>
          <xdr:spPr>
            <a:xfrm>
              <a:off x="8424000" y="93056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1129437</xdr:colOff>
      <xdr:row>39</xdr:row>
      <xdr:rowOff>122036</xdr:rowOff>
    </xdr:from>
    <xdr:to>
      <xdr:col>5</xdr:col>
      <xdr:colOff>1153917</xdr:colOff>
      <xdr:row>39</xdr:row>
      <xdr:rowOff>167036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51" name="Entrada de lápiz 150">
              <a:extLst>
                <a:ext uri="{FF2B5EF4-FFF2-40B4-BE49-F238E27FC236}">
                  <a16:creationId xmlns:a16="http://schemas.microsoft.com/office/drawing/2014/main" id="{5C3ECA7C-DE5D-AF7D-8D12-68EA2185575E}"/>
                </a:ext>
              </a:extLst>
            </xdr14:cNvPr>
            <xdr14:cNvContentPartPr/>
          </xdr14:nvContentPartPr>
          <xdr14:nvPr macro=""/>
          <xdr14:xfrm>
            <a:off x="9144000" y="12045240"/>
            <a:ext cx="24480" cy="45000"/>
          </xdr14:xfrm>
        </xdr:contentPart>
      </mc:Choice>
      <mc:Fallback xmlns="">
        <xdr:pic>
          <xdr:nvPicPr>
            <xdr:cNvPr id="151" name="Entrada de lápiz 150">
              <a:extLst>
                <a:ext uri="{FF2B5EF4-FFF2-40B4-BE49-F238E27FC236}">
                  <a16:creationId xmlns:a16="http://schemas.microsoft.com/office/drawing/2014/main" id="{5C3ECA7C-DE5D-AF7D-8D12-68EA2185575E}"/>
                </a:ext>
              </a:extLst>
            </xdr:cNvPr>
            <xdr:cNvPicPr/>
          </xdr:nvPicPr>
          <xdr:blipFill>
            <a:blip xmlns:r="http://schemas.openxmlformats.org/officeDocument/2006/relationships" r:embed="rId138"/>
            <a:stretch>
              <a:fillRect/>
            </a:stretch>
          </xdr:blipFill>
          <xdr:spPr>
            <a:xfrm>
              <a:off x="9135130" y="12036311"/>
              <a:ext cx="41864" cy="625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121873</xdr:colOff>
      <xdr:row>39</xdr:row>
      <xdr:rowOff>247316</xdr:rowOff>
    </xdr:from>
    <xdr:to>
      <xdr:col>6</xdr:col>
      <xdr:colOff>131593</xdr:colOff>
      <xdr:row>39</xdr:row>
      <xdr:rowOff>286916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54" name="Entrada de lápiz 153">
              <a:extLst>
                <a:ext uri="{FF2B5EF4-FFF2-40B4-BE49-F238E27FC236}">
                  <a16:creationId xmlns:a16="http://schemas.microsoft.com/office/drawing/2014/main" id="{DE5E92BD-E4C2-0EB5-102E-1E329C8AEEEF}"/>
                </a:ext>
              </a:extLst>
            </xdr14:cNvPr>
            <xdr14:cNvContentPartPr/>
          </xdr14:nvContentPartPr>
          <xdr14:nvPr macro=""/>
          <xdr14:xfrm>
            <a:off x="9899640" y="12170520"/>
            <a:ext cx="9720" cy="39600"/>
          </xdr14:xfrm>
        </xdr:contentPart>
      </mc:Choice>
      <mc:Fallback xmlns="">
        <xdr:pic>
          <xdr:nvPicPr>
            <xdr:cNvPr id="154" name="Entrada de lápiz 153">
              <a:extLst>
                <a:ext uri="{FF2B5EF4-FFF2-40B4-BE49-F238E27FC236}">
                  <a16:creationId xmlns:a16="http://schemas.microsoft.com/office/drawing/2014/main" id="{DE5E92BD-E4C2-0EB5-102E-1E329C8AEEEF}"/>
                </a:ext>
              </a:extLst>
            </xdr:cNvPr>
            <xdr:cNvPicPr/>
          </xdr:nvPicPr>
          <xdr:blipFill>
            <a:blip xmlns:r="http://schemas.openxmlformats.org/officeDocument/2006/relationships" r:embed="rId140"/>
            <a:stretch>
              <a:fillRect/>
            </a:stretch>
          </xdr:blipFill>
          <xdr:spPr>
            <a:xfrm>
              <a:off x="9890640" y="12161520"/>
              <a:ext cx="27360" cy="5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180781</xdr:colOff>
      <xdr:row>50</xdr:row>
      <xdr:rowOff>281939</xdr:rowOff>
    </xdr:from>
    <xdr:to>
      <xdr:col>11</xdr:col>
      <xdr:colOff>320461</xdr:colOff>
      <xdr:row>51</xdr:row>
      <xdr:rowOff>42447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55" name="Entrada de lápiz 154">
              <a:extLst>
                <a:ext uri="{FF2B5EF4-FFF2-40B4-BE49-F238E27FC236}">
                  <a16:creationId xmlns:a16="http://schemas.microsoft.com/office/drawing/2014/main" id="{1F440740-D088-0315-C01F-1AAE6CE4A609}"/>
                </a:ext>
              </a:extLst>
            </xdr14:cNvPr>
            <xdr14:cNvContentPartPr/>
          </xdr14:nvContentPartPr>
          <xdr14:nvPr macro=""/>
          <xdr14:xfrm>
            <a:off x="15346800" y="15595920"/>
            <a:ext cx="139680" cy="68760"/>
          </xdr14:xfrm>
        </xdr:contentPart>
      </mc:Choice>
      <mc:Fallback xmlns="">
        <xdr:pic>
          <xdr:nvPicPr>
            <xdr:cNvPr id="155" name="Entrada de lápiz 154">
              <a:extLst>
                <a:ext uri="{FF2B5EF4-FFF2-40B4-BE49-F238E27FC236}">
                  <a16:creationId xmlns:a16="http://schemas.microsoft.com/office/drawing/2014/main" id="{1F440740-D088-0315-C01F-1AAE6CE4A609}"/>
                </a:ext>
              </a:extLst>
            </xdr:cNvPr>
            <xdr:cNvPicPr/>
          </xdr:nvPicPr>
          <xdr:blipFill>
            <a:blip xmlns:r="http://schemas.openxmlformats.org/officeDocument/2006/relationships" r:embed="rId142"/>
            <a:stretch>
              <a:fillRect/>
            </a:stretch>
          </xdr:blipFill>
          <xdr:spPr>
            <a:xfrm>
              <a:off x="15331680" y="15580800"/>
              <a:ext cx="170280" cy="99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403261</xdr:colOff>
      <xdr:row>45</xdr:row>
      <xdr:rowOff>201762</xdr:rowOff>
    </xdr:from>
    <xdr:to>
      <xdr:col>11</xdr:col>
      <xdr:colOff>439981</xdr:colOff>
      <xdr:row>46</xdr:row>
      <xdr:rowOff>11229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59" name="Entrada de lápiz 158">
              <a:extLst>
                <a:ext uri="{FF2B5EF4-FFF2-40B4-BE49-F238E27FC236}">
                  <a16:creationId xmlns:a16="http://schemas.microsoft.com/office/drawing/2014/main" id="{CAA195EB-3E10-3535-6E63-3D94CEFC2505}"/>
                </a:ext>
              </a:extLst>
            </xdr14:cNvPr>
            <xdr14:cNvContentPartPr/>
          </xdr14:nvContentPartPr>
          <xdr14:nvPr macro=""/>
          <xdr14:xfrm>
            <a:off x="15569280" y="13974480"/>
            <a:ext cx="36720" cy="117720"/>
          </xdr14:xfrm>
        </xdr:contentPart>
      </mc:Choice>
      <mc:Fallback xmlns="">
        <xdr:pic>
          <xdr:nvPicPr>
            <xdr:cNvPr id="159" name="Entrada de lápiz 158">
              <a:extLst>
                <a:ext uri="{FF2B5EF4-FFF2-40B4-BE49-F238E27FC236}">
                  <a16:creationId xmlns:a16="http://schemas.microsoft.com/office/drawing/2014/main" id="{CAA195EB-3E10-3535-6E63-3D94CEFC2505}"/>
                </a:ext>
              </a:extLst>
            </xdr:cNvPr>
            <xdr:cNvPicPr/>
          </xdr:nvPicPr>
          <xdr:blipFill>
            <a:blip xmlns:r="http://schemas.openxmlformats.org/officeDocument/2006/relationships" r:embed="rId146"/>
            <a:stretch>
              <a:fillRect/>
            </a:stretch>
          </xdr:blipFill>
          <xdr:spPr>
            <a:xfrm>
              <a:off x="15553800" y="13959360"/>
              <a:ext cx="67320" cy="148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431925</xdr:colOff>
      <xdr:row>46</xdr:row>
      <xdr:rowOff>206709</xdr:rowOff>
    </xdr:from>
    <xdr:to>
      <xdr:col>20</xdr:col>
      <xdr:colOff>103772</xdr:colOff>
      <xdr:row>49</xdr:row>
      <xdr:rowOff>47312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79" name="Entrada de lápiz 178">
              <a:extLst>
                <a:ext uri="{FF2B5EF4-FFF2-40B4-BE49-F238E27FC236}">
                  <a16:creationId xmlns:a16="http://schemas.microsoft.com/office/drawing/2014/main" id="{BBB04DD2-EA7A-74D4-F053-1C22C9D5ADAD}"/>
                </a:ext>
              </a:extLst>
            </xdr14:cNvPr>
            <xdr14:cNvContentPartPr/>
          </xdr14:nvContentPartPr>
          <xdr14:nvPr macro=""/>
          <xdr14:xfrm>
            <a:off x="21380760" y="14287680"/>
            <a:ext cx="1324080" cy="765360"/>
          </xdr14:xfrm>
        </xdr:contentPart>
      </mc:Choice>
      <mc:Fallback xmlns="">
        <xdr:pic>
          <xdr:nvPicPr>
            <xdr:cNvPr id="179" name="Entrada de lápiz 178">
              <a:extLst>
                <a:ext uri="{FF2B5EF4-FFF2-40B4-BE49-F238E27FC236}">
                  <a16:creationId xmlns:a16="http://schemas.microsoft.com/office/drawing/2014/main" id="{BBB04DD2-EA7A-74D4-F053-1C22C9D5ADAD}"/>
                </a:ext>
              </a:extLst>
            </xdr:cNvPr>
            <xdr:cNvPicPr/>
          </xdr:nvPicPr>
          <xdr:blipFill>
            <a:blip xmlns:r="http://schemas.openxmlformats.org/officeDocument/2006/relationships" r:embed="rId154"/>
            <a:stretch>
              <a:fillRect/>
            </a:stretch>
          </xdr:blipFill>
          <xdr:spPr>
            <a:xfrm>
              <a:off x="21365636" y="14272567"/>
              <a:ext cx="1354688" cy="79558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525635</xdr:colOff>
      <xdr:row>46</xdr:row>
      <xdr:rowOff>256749</xdr:rowOff>
    </xdr:from>
    <xdr:to>
      <xdr:col>16</xdr:col>
      <xdr:colOff>701398</xdr:colOff>
      <xdr:row>48</xdr:row>
      <xdr:rowOff>289324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80" name="Entrada de lápiz 179">
              <a:extLst>
                <a:ext uri="{FF2B5EF4-FFF2-40B4-BE49-F238E27FC236}">
                  <a16:creationId xmlns:a16="http://schemas.microsoft.com/office/drawing/2014/main" id="{43FA3C19-52A8-E8CE-D09D-CC7CFFADF863}"/>
                </a:ext>
              </a:extLst>
            </xdr14:cNvPr>
            <xdr14:cNvContentPartPr/>
          </xdr14:nvContentPartPr>
          <xdr14:nvPr macro=""/>
          <xdr14:xfrm>
            <a:off x="18996120" y="14337720"/>
            <a:ext cx="1001880" cy="649080"/>
          </xdr14:xfrm>
        </xdr:contentPart>
      </mc:Choice>
      <mc:Fallback xmlns="">
        <xdr:pic>
          <xdr:nvPicPr>
            <xdr:cNvPr id="180" name="Entrada de lápiz 179">
              <a:extLst>
                <a:ext uri="{FF2B5EF4-FFF2-40B4-BE49-F238E27FC236}">
                  <a16:creationId xmlns:a16="http://schemas.microsoft.com/office/drawing/2014/main" id="{43FA3C19-52A8-E8CE-D09D-CC7CFFADF863}"/>
                </a:ext>
              </a:extLst>
            </xdr:cNvPr>
            <xdr:cNvPicPr/>
          </xdr:nvPicPr>
          <xdr:blipFill>
            <a:blip xmlns:r="http://schemas.openxmlformats.org/officeDocument/2006/relationships" r:embed="rId156"/>
            <a:stretch>
              <a:fillRect/>
            </a:stretch>
          </xdr:blipFill>
          <xdr:spPr>
            <a:xfrm>
              <a:off x="18981005" y="14322592"/>
              <a:ext cx="1032109" cy="67969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297504</xdr:colOff>
      <xdr:row>53</xdr:row>
      <xdr:rowOff>1222</xdr:rowOff>
    </xdr:from>
    <xdr:to>
      <xdr:col>14</xdr:col>
      <xdr:colOff>497471</xdr:colOff>
      <xdr:row>54</xdr:row>
      <xdr:rowOff>76730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94" name="Entrada de lápiz 193">
              <a:extLst>
                <a:ext uri="{FF2B5EF4-FFF2-40B4-BE49-F238E27FC236}">
                  <a16:creationId xmlns:a16="http://schemas.microsoft.com/office/drawing/2014/main" id="{D51A0931-6B97-FA92-CA32-0306A234D29D}"/>
                </a:ext>
              </a:extLst>
            </xdr14:cNvPr>
            <xdr14:cNvContentPartPr/>
          </xdr14:nvContentPartPr>
          <xdr14:nvPr macro=""/>
          <xdr14:xfrm>
            <a:off x="16289640" y="16239960"/>
            <a:ext cx="1852200" cy="383760"/>
          </xdr14:xfrm>
        </xdr:contentPart>
      </mc:Choice>
      <mc:Fallback xmlns="">
        <xdr:pic>
          <xdr:nvPicPr>
            <xdr:cNvPr id="194" name="Entrada de lápiz 193">
              <a:extLst>
                <a:ext uri="{FF2B5EF4-FFF2-40B4-BE49-F238E27FC236}">
                  <a16:creationId xmlns:a16="http://schemas.microsoft.com/office/drawing/2014/main" id="{D51A0931-6B97-FA92-CA32-0306A234D29D}"/>
                </a:ext>
              </a:extLst>
            </xdr:cNvPr>
            <xdr:cNvPicPr/>
          </xdr:nvPicPr>
          <xdr:blipFill>
            <a:blip xmlns:r="http://schemas.openxmlformats.org/officeDocument/2006/relationships" r:embed="rId158"/>
            <a:stretch>
              <a:fillRect/>
            </a:stretch>
          </xdr:blipFill>
          <xdr:spPr>
            <a:xfrm>
              <a:off x="16274520" y="16224840"/>
              <a:ext cx="1882800" cy="414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173941</xdr:colOff>
      <xdr:row>53</xdr:row>
      <xdr:rowOff>24982</xdr:rowOff>
    </xdr:from>
    <xdr:to>
      <xdr:col>12</xdr:col>
      <xdr:colOff>4141</xdr:colOff>
      <xdr:row>54</xdr:row>
      <xdr:rowOff>126050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95" name="Entrada de lápiz 194">
              <a:extLst>
                <a:ext uri="{FF2B5EF4-FFF2-40B4-BE49-F238E27FC236}">
                  <a16:creationId xmlns:a16="http://schemas.microsoft.com/office/drawing/2014/main" id="{4E0E0705-B77C-4DF5-62B2-EA144CA32CA7}"/>
                </a:ext>
              </a:extLst>
            </xdr14:cNvPr>
            <xdr14:cNvContentPartPr/>
          </xdr14:nvContentPartPr>
          <xdr14:nvPr macro=""/>
          <xdr14:xfrm>
            <a:off x="15339960" y="16263720"/>
            <a:ext cx="592200" cy="409320"/>
          </xdr14:xfrm>
        </xdr:contentPart>
      </mc:Choice>
      <mc:Fallback xmlns="">
        <xdr:pic>
          <xdr:nvPicPr>
            <xdr:cNvPr id="195" name="Entrada de lápiz 194">
              <a:extLst>
                <a:ext uri="{FF2B5EF4-FFF2-40B4-BE49-F238E27FC236}">
                  <a16:creationId xmlns:a16="http://schemas.microsoft.com/office/drawing/2014/main" id="{4E0E0705-B77C-4DF5-62B2-EA144CA32CA7}"/>
                </a:ext>
              </a:extLst>
            </xdr:cNvPr>
            <xdr:cNvPicPr/>
          </xdr:nvPicPr>
          <xdr:blipFill>
            <a:blip xmlns:r="http://schemas.openxmlformats.org/officeDocument/2006/relationships" r:embed="rId160"/>
            <a:stretch>
              <a:fillRect/>
            </a:stretch>
          </xdr:blipFill>
          <xdr:spPr>
            <a:xfrm>
              <a:off x="15324831" y="16248240"/>
              <a:ext cx="622819" cy="439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25981</xdr:colOff>
      <xdr:row>51</xdr:row>
      <xdr:rowOff>60807</xdr:rowOff>
    </xdr:from>
    <xdr:to>
      <xdr:col>13</xdr:col>
      <xdr:colOff>270948</xdr:colOff>
      <xdr:row>52</xdr:row>
      <xdr:rowOff>179515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96" name="Entrada de lápiz 195">
              <a:extLst>
                <a:ext uri="{FF2B5EF4-FFF2-40B4-BE49-F238E27FC236}">
                  <a16:creationId xmlns:a16="http://schemas.microsoft.com/office/drawing/2014/main" id="{0832F807-7F40-B1C6-E1FB-A2051BEEEA40}"/>
                </a:ext>
              </a:extLst>
            </xdr14:cNvPr>
            <xdr14:cNvContentPartPr/>
          </xdr14:nvContentPartPr>
          <xdr14:nvPr macro=""/>
          <xdr14:xfrm>
            <a:off x="15192000" y="15683040"/>
            <a:ext cx="1897200" cy="426960"/>
          </xdr14:xfrm>
        </xdr:contentPart>
      </mc:Choice>
      <mc:Fallback xmlns="">
        <xdr:pic>
          <xdr:nvPicPr>
            <xdr:cNvPr id="196" name="Entrada de lápiz 195">
              <a:extLst>
                <a:ext uri="{FF2B5EF4-FFF2-40B4-BE49-F238E27FC236}">
                  <a16:creationId xmlns:a16="http://schemas.microsoft.com/office/drawing/2014/main" id="{0832F807-7F40-B1C6-E1FB-A2051BEEEA40}"/>
                </a:ext>
              </a:extLst>
            </xdr:cNvPr>
            <xdr:cNvPicPr/>
          </xdr:nvPicPr>
          <xdr:blipFill>
            <a:blip xmlns:r="http://schemas.openxmlformats.org/officeDocument/2006/relationships" r:embed="rId162"/>
            <a:stretch>
              <a:fillRect/>
            </a:stretch>
          </xdr:blipFill>
          <xdr:spPr>
            <a:xfrm>
              <a:off x="15176523" y="15667560"/>
              <a:ext cx="1927794" cy="457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538235</xdr:colOff>
      <xdr:row>50</xdr:row>
      <xdr:rowOff>189419</xdr:rowOff>
    </xdr:from>
    <xdr:to>
      <xdr:col>17</xdr:col>
      <xdr:colOff>318802</xdr:colOff>
      <xdr:row>51</xdr:row>
      <xdr:rowOff>296607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202" name="Entrada de lápiz 201">
              <a:extLst>
                <a:ext uri="{FF2B5EF4-FFF2-40B4-BE49-F238E27FC236}">
                  <a16:creationId xmlns:a16="http://schemas.microsoft.com/office/drawing/2014/main" id="{CAE27B84-84AA-6BD7-4D60-78A4C334747C}"/>
                </a:ext>
              </a:extLst>
            </xdr14:cNvPr>
            <xdr14:cNvContentPartPr/>
          </xdr14:nvContentPartPr>
          <xdr14:nvPr macro=""/>
          <xdr14:xfrm>
            <a:off x="19008720" y="15503400"/>
            <a:ext cx="1432800" cy="415440"/>
          </xdr14:xfrm>
        </xdr:contentPart>
      </mc:Choice>
      <mc:Fallback xmlns="">
        <xdr:pic>
          <xdr:nvPicPr>
            <xdr:cNvPr id="202" name="Entrada de lápiz 201">
              <a:extLst>
                <a:ext uri="{FF2B5EF4-FFF2-40B4-BE49-F238E27FC236}">
                  <a16:creationId xmlns:a16="http://schemas.microsoft.com/office/drawing/2014/main" id="{CAE27B84-84AA-6BD7-4D60-78A4C334747C}"/>
                </a:ext>
              </a:extLst>
            </xdr:cNvPr>
            <xdr:cNvPicPr/>
          </xdr:nvPicPr>
          <xdr:blipFill>
            <a:blip xmlns:r="http://schemas.openxmlformats.org/officeDocument/2006/relationships" r:embed="rId164"/>
            <a:stretch>
              <a:fillRect/>
            </a:stretch>
          </xdr:blipFill>
          <xdr:spPr>
            <a:xfrm>
              <a:off x="18993240" y="15487920"/>
              <a:ext cx="1463400" cy="446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233315</xdr:colOff>
      <xdr:row>53</xdr:row>
      <xdr:rowOff>37222</xdr:rowOff>
    </xdr:from>
    <xdr:to>
      <xdr:col>20</xdr:col>
      <xdr:colOff>678332</xdr:colOff>
      <xdr:row>55</xdr:row>
      <xdr:rowOff>58637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209" name="Entrada de lápiz 208">
              <a:extLst>
                <a:ext uri="{FF2B5EF4-FFF2-40B4-BE49-F238E27FC236}">
                  <a16:creationId xmlns:a16="http://schemas.microsoft.com/office/drawing/2014/main" id="{E35FE585-449E-E928-C045-A287F3FDF33B}"/>
                </a:ext>
              </a:extLst>
            </xdr14:cNvPr>
            <xdr14:cNvContentPartPr/>
          </xdr14:nvContentPartPr>
          <xdr14:nvPr macro=""/>
          <xdr14:xfrm>
            <a:off x="18703800" y="16275960"/>
            <a:ext cx="4575600" cy="637920"/>
          </xdr14:xfrm>
        </xdr:contentPart>
      </mc:Choice>
      <mc:Fallback xmlns="">
        <xdr:pic>
          <xdr:nvPicPr>
            <xdr:cNvPr id="209" name="Entrada de lápiz 208">
              <a:extLst>
                <a:ext uri="{FF2B5EF4-FFF2-40B4-BE49-F238E27FC236}">
                  <a16:creationId xmlns:a16="http://schemas.microsoft.com/office/drawing/2014/main" id="{E35FE585-449E-E928-C045-A287F3FDF33B}"/>
                </a:ext>
              </a:extLst>
            </xdr:cNvPr>
            <xdr:cNvPicPr/>
          </xdr:nvPicPr>
          <xdr:blipFill>
            <a:blip xmlns:r="http://schemas.openxmlformats.org/officeDocument/2006/relationships" r:embed="rId166"/>
            <a:stretch>
              <a:fillRect/>
            </a:stretch>
          </xdr:blipFill>
          <xdr:spPr>
            <a:xfrm>
              <a:off x="18688680" y="16260840"/>
              <a:ext cx="4605840" cy="668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584675</xdr:colOff>
      <xdr:row>55</xdr:row>
      <xdr:rowOff>222797</xdr:rowOff>
    </xdr:from>
    <xdr:to>
      <xdr:col>17</xdr:col>
      <xdr:colOff>307642</xdr:colOff>
      <xdr:row>57</xdr:row>
      <xdr:rowOff>138732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215" name="Entrada de lápiz 214">
              <a:extLst>
                <a:ext uri="{FF2B5EF4-FFF2-40B4-BE49-F238E27FC236}">
                  <a16:creationId xmlns:a16="http://schemas.microsoft.com/office/drawing/2014/main" id="{C8AA5B6C-709D-AF5A-11FC-12A1B5928E9B}"/>
                </a:ext>
              </a:extLst>
            </xdr14:cNvPr>
            <xdr14:cNvContentPartPr/>
          </xdr14:nvContentPartPr>
          <xdr14:nvPr macro=""/>
          <xdr14:xfrm>
            <a:off x="19055160" y="17078040"/>
            <a:ext cx="1375200" cy="532440"/>
          </xdr14:xfrm>
        </xdr:contentPart>
      </mc:Choice>
      <mc:Fallback xmlns="">
        <xdr:pic>
          <xdr:nvPicPr>
            <xdr:cNvPr id="215" name="Entrada de lápiz 214">
              <a:extLst>
                <a:ext uri="{FF2B5EF4-FFF2-40B4-BE49-F238E27FC236}">
                  <a16:creationId xmlns:a16="http://schemas.microsoft.com/office/drawing/2014/main" id="{C8AA5B6C-709D-AF5A-11FC-12A1B5928E9B}"/>
                </a:ext>
              </a:extLst>
            </xdr:cNvPr>
            <xdr:cNvPicPr/>
          </xdr:nvPicPr>
          <xdr:blipFill>
            <a:blip xmlns:r="http://schemas.openxmlformats.org/officeDocument/2006/relationships" r:embed="rId168"/>
            <a:stretch>
              <a:fillRect/>
            </a:stretch>
          </xdr:blipFill>
          <xdr:spPr>
            <a:xfrm>
              <a:off x="19040040" y="17062560"/>
              <a:ext cx="1405800" cy="563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643965</xdr:colOff>
      <xdr:row>50</xdr:row>
      <xdr:rowOff>228299</xdr:rowOff>
    </xdr:from>
    <xdr:to>
      <xdr:col>20</xdr:col>
      <xdr:colOff>222932</xdr:colOff>
      <xdr:row>51</xdr:row>
      <xdr:rowOff>272127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221" name="Entrada de lápiz 220">
              <a:extLst>
                <a:ext uri="{FF2B5EF4-FFF2-40B4-BE49-F238E27FC236}">
                  <a16:creationId xmlns:a16="http://schemas.microsoft.com/office/drawing/2014/main" id="{813A5346-AE63-78F3-4F7E-3DB6E8EC15E5}"/>
                </a:ext>
              </a:extLst>
            </xdr14:cNvPr>
            <xdr14:cNvContentPartPr/>
          </xdr14:nvContentPartPr>
          <xdr14:nvPr macro=""/>
          <xdr14:xfrm>
            <a:off x="21592800" y="15542280"/>
            <a:ext cx="1231200" cy="352080"/>
          </xdr14:xfrm>
        </xdr:contentPart>
      </mc:Choice>
      <mc:Fallback xmlns="">
        <xdr:pic>
          <xdr:nvPicPr>
            <xdr:cNvPr id="221" name="Entrada de lápiz 220">
              <a:extLst>
                <a:ext uri="{FF2B5EF4-FFF2-40B4-BE49-F238E27FC236}">
                  <a16:creationId xmlns:a16="http://schemas.microsoft.com/office/drawing/2014/main" id="{813A5346-AE63-78F3-4F7E-3DB6E8EC15E5}"/>
                </a:ext>
              </a:extLst>
            </xdr:cNvPr>
            <xdr:cNvPicPr/>
          </xdr:nvPicPr>
          <xdr:blipFill>
            <a:blip xmlns:r="http://schemas.openxmlformats.org/officeDocument/2006/relationships" r:embed="rId170"/>
            <a:stretch>
              <a:fillRect/>
            </a:stretch>
          </xdr:blipFill>
          <xdr:spPr>
            <a:xfrm>
              <a:off x="21577320" y="15526800"/>
              <a:ext cx="1261800" cy="382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739365</xdr:colOff>
      <xdr:row>55</xdr:row>
      <xdr:rowOff>175277</xdr:rowOff>
    </xdr:from>
    <xdr:to>
      <xdr:col>20</xdr:col>
      <xdr:colOff>668612</xdr:colOff>
      <xdr:row>56</xdr:row>
      <xdr:rowOff>217305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228" name="Entrada de lápiz 227">
              <a:extLst>
                <a:ext uri="{FF2B5EF4-FFF2-40B4-BE49-F238E27FC236}">
                  <a16:creationId xmlns:a16="http://schemas.microsoft.com/office/drawing/2014/main" id="{C06DE7FC-E1DC-3DB6-1388-F2ACB324FD5D}"/>
                </a:ext>
              </a:extLst>
            </xdr14:cNvPr>
            <xdr14:cNvContentPartPr/>
          </xdr14:nvContentPartPr>
          <xdr14:nvPr macro=""/>
          <xdr14:xfrm>
            <a:off x="21688200" y="17030520"/>
            <a:ext cx="1581480" cy="350280"/>
          </xdr14:xfrm>
        </xdr:contentPart>
      </mc:Choice>
      <mc:Fallback xmlns="">
        <xdr:pic>
          <xdr:nvPicPr>
            <xdr:cNvPr id="228" name="Entrada de lápiz 227">
              <a:extLst>
                <a:ext uri="{FF2B5EF4-FFF2-40B4-BE49-F238E27FC236}">
                  <a16:creationId xmlns:a16="http://schemas.microsoft.com/office/drawing/2014/main" id="{C06DE7FC-E1DC-3DB6-1388-F2ACB324FD5D}"/>
                </a:ext>
              </a:extLst>
            </xdr:cNvPr>
            <xdr:cNvPicPr/>
          </xdr:nvPicPr>
          <xdr:blipFill>
            <a:blip xmlns:r="http://schemas.openxmlformats.org/officeDocument/2006/relationships" r:embed="rId172"/>
            <a:stretch>
              <a:fillRect/>
            </a:stretch>
          </xdr:blipFill>
          <xdr:spPr>
            <a:xfrm>
              <a:off x="21673080" y="17015400"/>
              <a:ext cx="1611720" cy="38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481689</xdr:colOff>
      <xdr:row>57</xdr:row>
      <xdr:rowOff>66012</xdr:rowOff>
    </xdr:from>
    <xdr:to>
      <xdr:col>20</xdr:col>
      <xdr:colOff>590852</xdr:colOff>
      <xdr:row>58</xdr:row>
      <xdr:rowOff>136480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232" name="Entrada de lápiz 231">
              <a:extLst>
                <a:ext uri="{FF2B5EF4-FFF2-40B4-BE49-F238E27FC236}">
                  <a16:creationId xmlns:a16="http://schemas.microsoft.com/office/drawing/2014/main" id="{9A0E341A-B403-62B5-B121-CFD9C7BF7A4C}"/>
                </a:ext>
              </a:extLst>
            </xdr14:cNvPr>
            <xdr14:cNvContentPartPr/>
          </xdr14:nvContentPartPr>
          <xdr14:nvPr macro=""/>
          <xdr14:xfrm>
            <a:off x="22256640" y="17537760"/>
            <a:ext cx="935280" cy="378720"/>
          </xdr14:xfrm>
        </xdr:contentPart>
      </mc:Choice>
      <mc:Fallback xmlns="">
        <xdr:pic>
          <xdr:nvPicPr>
            <xdr:cNvPr id="232" name="Entrada de lápiz 231">
              <a:extLst>
                <a:ext uri="{FF2B5EF4-FFF2-40B4-BE49-F238E27FC236}">
                  <a16:creationId xmlns:a16="http://schemas.microsoft.com/office/drawing/2014/main" id="{9A0E341A-B403-62B5-B121-CFD9C7BF7A4C}"/>
                </a:ext>
              </a:extLst>
            </xdr:cNvPr>
            <xdr:cNvPicPr/>
          </xdr:nvPicPr>
          <xdr:blipFill>
            <a:blip xmlns:r="http://schemas.openxmlformats.org/officeDocument/2006/relationships" r:embed="rId174"/>
            <a:stretch>
              <a:fillRect/>
            </a:stretch>
          </xdr:blipFill>
          <xdr:spPr>
            <a:xfrm>
              <a:off x="22241526" y="17522640"/>
              <a:ext cx="965508" cy="409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761656</xdr:colOff>
      <xdr:row>57</xdr:row>
      <xdr:rowOff>205332</xdr:rowOff>
    </xdr:from>
    <xdr:to>
      <xdr:col>14</xdr:col>
      <xdr:colOff>356711</xdr:colOff>
      <xdr:row>63</xdr:row>
      <xdr:rowOff>191908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254" name="Entrada de lápiz 253">
              <a:extLst>
                <a:ext uri="{FF2B5EF4-FFF2-40B4-BE49-F238E27FC236}">
                  <a16:creationId xmlns:a16="http://schemas.microsoft.com/office/drawing/2014/main" id="{3ABAA65D-44BB-CD14-43AA-37CA134D905D}"/>
                </a:ext>
              </a:extLst>
            </xdr14:cNvPr>
            <xdr14:cNvContentPartPr/>
          </xdr14:nvContentPartPr>
          <xdr14:nvPr macro=""/>
          <xdr14:xfrm>
            <a:off x="14028840" y="17677080"/>
            <a:ext cx="3972240" cy="1774440"/>
          </xdr14:xfrm>
        </xdr:contentPart>
      </mc:Choice>
      <mc:Fallback xmlns="">
        <xdr:pic>
          <xdr:nvPicPr>
            <xdr:cNvPr id="254" name="Entrada de lápiz 253">
              <a:extLst>
                <a:ext uri="{FF2B5EF4-FFF2-40B4-BE49-F238E27FC236}">
                  <a16:creationId xmlns:a16="http://schemas.microsoft.com/office/drawing/2014/main" id="{3ABAA65D-44BB-CD14-43AA-37CA134D905D}"/>
                </a:ext>
              </a:extLst>
            </xdr:cNvPr>
            <xdr:cNvPicPr/>
          </xdr:nvPicPr>
          <xdr:blipFill>
            <a:blip xmlns:r="http://schemas.openxmlformats.org/officeDocument/2006/relationships" r:embed="rId176"/>
            <a:stretch>
              <a:fillRect/>
            </a:stretch>
          </xdr:blipFill>
          <xdr:spPr>
            <a:xfrm>
              <a:off x="14013719" y="17661960"/>
              <a:ext cx="4002843" cy="1805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288838</xdr:colOff>
      <xdr:row>57</xdr:row>
      <xdr:rowOff>271932</xdr:rowOff>
    </xdr:from>
    <xdr:to>
      <xdr:col>17</xdr:col>
      <xdr:colOff>555322</xdr:colOff>
      <xdr:row>59</xdr:row>
      <xdr:rowOff>67358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258" name="Entrada de lápiz 257">
              <a:extLst>
                <a:ext uri="{FF2B5EF4-FFF2-40B4-BE49-F238E27FC236}">
                  <a16:creationId xmlns:a16="http://schemas.microsoft.com/office/drawing/2014/main" id="{80D06B67-4AF1-0FD3-C86D-5F3A46A9F0E2}"/>
                </a:ext>
              </a:extLst>
            </xdr14:cNvPr>
            <xdr14:cNvContentPartPr/>
          </xdr14:nvContentPartPr>
          <xdr14:nvPr macro=""/>
          <xdr14:xfrm>
            <a:off x="19585440" y="17743680"/>
            <a:ext cx="1092600" cy="399600"/>
          </xdr14:xfrm>
        </xdr:contentPart>
      </mc:Choice>
      <mc:Fallback xmlns="">
        <xdr:pic>
          <xdr:nvPicPr>
            <xdr:cNvPr id="258" name="Entrada de lápiz 257">
              <a:extLst>
                <a:ext uri="{FF2B5EF4-FFF2-40B4-BE49-F238E27FC236}">
                  <a16:creationId xmlns:a16="http://schemas.microsoft.com/office/drawing/2014/main" id="{80D06B67-4AF1-0FD3-C86D-5F3A46A9F0E2}"/>
                </a:ext>
              </a:extLst>
            </xdr:cNvPr>
            <xdr:cNvPicPr/>
          </xdr:nvPicPr>
          <xdr:blipFill>
            <a:blip xmlns:r="http://schemas.openxmlformats.org/officeDocument/2006/relationships" r:embed="rId178"/>
            <a:stretch>
              <a:fillRect/>
            </a:stretch>
          </xdr:blipFill>
          <xdr:spPr>
            <a:xfrm>
              <a:off x="19570320" y="17728560"/>
              <a:ext cx="1123200" cy="430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103513</xdr:colOff>
      <xdr:row>54</xdr:row>
      <xdr:rowOff>233690</xdr:rowOff>
    </xdr:from>
    <xdr:to>
      <xdr:col>6</xdr:col>
      <xdr:colOff>103873</xdr:colOff>
      <xdr:row>54</xdr:row>
      <xdr:rowOff>234050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259" name="Entrada de lápiz 258">
              <a:extLst>
                <a:ext uri="{FF2B5EF4-FFF2-40B4-BE49-F238E27FC236}">
                  <a16:creationId xmlns:a16="http://schemas.microsoft.com/office/drawing/2014/main" id="{A6ECCC2C-7048-71BB-6617-FBF65452ECCC}"/>
                </a:ext>
              </a:extLst>
            </xdr14:cNvPr>
            <xdr14:cNvContentPartPr/>
          </xdr14:nvContentPartPr>
          <xdr14:nvPr macro=""/>
          <xdr14:xfrm>
            <a:off x="9881280" y="16780680"/>
            <a:ext cx="360" cy="360"/>
          </xdr14:xfrm>
        </xdr:contentPart>
      </mc:Choice>
      <mc:Fallback xmlns="">
        <xdr:pic>
          <xdr:nvPicPr>
            <xdr:cNvPr id="259" name="Entrada de lápiz 258">
              <a:extLst>
                <a:ext uri="{FF2B5EF4-FFF2-40B4-BE49-F238E27FC236}">
                  <a16:creationId xmlns:a16="http://schemas.microsoft.com/office/drawing/2014/main" id="{A6ECCC2C-7048-71BB-6617-FBF65452ECCC}"/>
                </a:ext>
              </a:extLst>
            </xdr:cNvPr>
            <xdr:cNvPicPr/>
          </xdr:nvPicPr>
          <xdr:blipFill>
            <a:blip xmlns:r="http://schemas.openxmlformats.org/officeDocument/2006/relationships" r:embed="rId136"/>
            <a:stretch>
              <a:fillRect/>
            </a:stretch>
          </xdr:blipFill>
          <xdr:spPr>
            <a:xfrm>
              <a:off x="9872280" y="16771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456563</xdr:colOff>
      <xdr:row>54</xdr:row>
      <xdr:rowOff>305690</xdr:rowOff>
    </xdr:from>
    <xdr:to>
      <xdr:col>2</xdr:col>
      <xdr:colOff>456923</xdr:colOff>
      <xdr:row>55</xdr:row>
      <xdr:rowOff>1250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260" name="Entrada de lápiz 259">
              <a:extLst>
                <a:ext uri="{FF2B5EF4-FFF2-40B4-BE49-F238E27FC236}">
                  <a16:creationId xmlns:a16="http://schemas.microsoft.com/office/drawing/2014/main" id="{FDB878BF-AA21-A545-C64E-F3E1C433B63A}"/>
                </a:ext>
              </a:extLst>
            </xdr14:cNvPr>
            <xdr14:cNvContentPartPr/>
          </xdr14:nvContentPartPr>
          <xdr14:nvPr macro=""/>
          <xdr14:xfrm>
            <a:off x="1332000" y="16852680"/>
            <a:ext cx="360" cy="360"/>
          </xdr14:xfrm>
        </xdr:contentPart>
      </mc:Choice>
      <mc:Fallback xmlns="">
        <xdr:pic>
          <xdr:nvPicPr>
            <xdr:cNvPr id="260" name="Entrada de lápiz 259">
              <a:extLst>
                <a:ext uri="{FF2B5EF4-FFF2-40B4-BE49-F238E27FC236}">
                  <a16:creationId xmlns:a16="http://schemas.microsoft.com/office/drawing/2014/main" id="{FDB878BF-AA21-A545-C64E-F3E1C433B63A}"/>
                </a:ext>
              </a:extLst>
            </xdr:cNvPr>
            <xdr:cNvPicPr/>
          </xdr:nvPicPr>
          <xdr:blipFill>
            <a:blip xmlns:r="http://schemas.openxmlformats.org/officeDocument/2006/relationships" r:embed="rId136"/>
            <a:stretch>
              <a:fillRect/>
            </a:stretch>
          </xdr:blipFill>
          <xdr:spPr>
            <a:xfrm>
              <a:off x="1323360" y="16843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780431</xdr:colOff>
      <xdr:row>28</xdr:row>
      <xdr:rowOff>191093</xdr:rowOff>
    </xdr:from>
    <xdr:to>
      <xdr:col>15</xdr:col>
      <xdr:colOff>161315</xdr:colOff>
      <xdr:row>29</xdr:row>
      <xdr:rowOff>250040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39" name="Entrada de lápiz 38">
              <a:extLst>
                <a:ext uri="{FF2B5EF4-FFF2-40B4-BE49-F238E27FC236}">
                  <a16:creationId xmlns:a16="http://schemas.microsoft.com/office/drawing/2014/main" id="{00DED80D-B122-27F9-046E-2ECEE9C65C63}"/>
                </a:ext>
              </a:extLst>
            </xdr14:cNvPr>
            <xdr14:cNvContentPartPr/>
          </xdr14:nvContentPartPr>
          <xdr14:nvPr macro=""/>
          <xdr14:xfrm>
            <a:off x="18424800" y="8723520"/>
            <a:ext cx="207000" cy="367200"/>
          </xdr14:xfrm>
        </xdr:contentPart>
      </mc:Choice>
      <mc:Fallback xmlns="">
        <xdr:pic>
          <xdr:nvPicPr>
            <xdr:cNvPr id="39" name="Entrada de lápiz 38">
              <a:extLst>
                <a:ext uri="{FF2B5EF4-FFF2-40B4-BE49-F238E27FC236}">
                  <a16:creationId xmlns:a16="http://schemas.microsoft.com/office/drawing/2014/main" id="{00DED80D-B122-27F9-046E-2ECEE9C65C63}"/>
                </a:ext>
              </a:extLst>
            </xdr:cNvPr>
            <xdr:cNvPicPr/>
          </xdr:nvPicPr>
          <xdr:blipFill>
            <a:blip xmlns:r="http://schemas.openxmlformats.org/officeDocument/2006/relationships" r:embed="rId182"/>
            <a:stretch>
              <a:fillRect/>
            </a:stretch>
          </xdr:blipFill>
          <xdr:spPr>
            <a:xfrm>
              <a:off x="18409347" y="8708055"/>
              <a:ext cx="237547" cy="39777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718981</xdr:colOff>
      <xdr:row>29</xdr:row>
      <xdr:rowOff>103880</xdr:rowOff>
    </xdr:from>
    <xdr:to>
      <xdr:col>13</xdr:col>
      <xdr:colOff>660468</xdr:colOff>
      <xdr:row>30</xdr:row>
      <xdr:rowOff>8388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40" name="Entrada de lápiz 39">
              <a:extLst>
                <a:ext uri="{FF2B5EF4-FFF2-40B4-BE49-F238E27FC236}">
                  <a16:creationId xmlns:a16="http://schemas.microsoft.com/office/drawing/2014/main" id="{E7BB050E-5B45-7360-C572-4172DDB43B20}"/>
                </a:ext>
              </a:extLst>
            </xdr14:cNvPr>
            <xdr14:cNvContentPartPr/>
          </xdr14:nvContentPartPr>
          <xdr14:nvPr macro=""/>
          <xdr14:xfrm>
            <a:off x="15885000" y="8944560"/>
            <a:ext cx="1593720" cy="212760"/>
          </xdr14:xfrm>
        </xdr:contentPart>
      </mc:Choice>
      <mc:Fallback xmlns="">
        <xdr:pic>
          <xdr:nvPicPr>
            <xdr:cNvPr id="40" name="Entrada de lápiz 39">
              <a:extLst>
                <a:ext uri="{FF2B5EF4-FFF2-40B4-BE49-F238E27FC236}">
                  <a16:creationId xmlns:a16="http://schemas.microsoft.com/office/drawing/2014/main" id="{E7BB050E-5B45-7360-C572-4172DDB43B20}"/>
                </a:ext>
              </a:extLst>
            </xdr:cNvPr>
            <xdr:cNvPicPr/>
          </xdr:nvPicPr>
          <xdr:blipFill>
            <a:blip xmlns:r="http://schemas.openxmlformats.org/officeDocument/2006/relationships" r:embed="rId184"/>
            <a:stretch>
              <a:fillRect/>
            </a:stretch>
          </xdr:blipFill>
          <xdr:spPr>
            <a:xfrm>
              <a:off x="15869520" y="8929080"/>
              <a:ext cx="1624320" cy="243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194852</xdr:colOff>
      <xdr:row>23</xdr:row>
      <xdr:rowOff>141515</xdr:rowOff>
    </xdr:from>
    <xdr:to>
      <xdr:col>20</xdr:col>
      <xdr:colOff>225452</xdr:colOff>
      <xdr:row>23</xdr:row>
      <xdr:rowOff>264995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41" name="Entrada de lápiz 40">
              <a:extLst>
                <a:ext uri="{FF2B5EF4-FFF2-40B4-BE49-F238E27FC236}">
                  <a16:creationId xmlns:a16="http://schemas.microsoft.com/office/drawing/2014/main" id="{30777B44-B890-EF00-B359-3AEC7C499364}"/>
                </a:ext>
              </a:extLst>
            </xdr14:cNvPr>
            <xdr14:cNvContentPartPr/>
          </xdr14:nvContentPartPr>
          <xdr14:nvPr macro=""/>
          <xdr14:xfrm>
            <a:off x="22795920" y="7132680"/>
            <a:ext cx="30600" cy="123480"/>
          </xdr14:xfrm>
        </xdr:contentPart>
      </mc:Choice>
      <mc:Fallback xmlns="">
        <xdr:pic>
          <xdr:nvPicPr>
            <xdr:cNvPr id="41" name="Entrada de lápiz 40">
              <a:extLst>
                <a:ext uri="{FF2B5EF4-FFF2-40B4-BE49-F238E27FC236}">
                  <a16:creationId xmlns:a16="http://schemas.microsoft.com/office/drawing/2014/main" id="{30777B44-B890-EF00-B359-3AEC7C499364}"/>
                </a:ext>
              </a:extLst>
            </xdr:cNvPr>
            <xdr:cNvPicPr/>
          </xdr:nvPicPr>
          <xdr:blipFill>
            <a:blip xmlns:r="http://schemas.openxmlformats.org/officeDocument/2006/relationships" r:embed="rId186"/>
            <a:stretch>
              <a:fillRect/>
            </a:stretch>
          </xdr:blipFill>
          <xdr:spPr>
            <a:xfrm>
              <a:off x="22780440" y="7117200"/>
              <a:ext cx="60840" cy="154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499104</xdr:colOff>
      <xdr:row>49</xdr:row>
      <xdr:rowOff>54872</xdr:rowOff>
    </xdr:from>
    <xdr:to>
      <xdr:col>12</xdr:col>
      <xdr:colOff>685944</xdr:colOff>
      <xdr:row>49</xdr:row>
      <xdr:rowOff>176552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42" name="Entrada de lápiz 41">
              <a:extLst>
                <a:ext uri="{FF2B5EF4-FFF2-40B4-BE49-F238E27FC236}">
                  <a16:creationId xmlns:a16="http://schemas.microsoft.com/office/drawing/2014/main" id="{48D777AB-D27E-9E02-82D6-5E3ECC124E9C}"/>
                </a:ext>
              </a:extLst>
            </xdr14:cNvPr>
            <xdr14:cNvContentPartPr/>
          </xdr14:nvContentPartPr>
          <xdr14:nvPr macro=""/>
          <xdr14:xfrm>
            <a:off x="16491240" y="15060600"/>
            <a:ext cx="186840" cy="121680"/>
          </xdr14:xfrm>
        </xdr:contentPart>
      </mc:Choice>
      <mc:Fallback xmlns="">
        <xdr:pic>
          <xdr:nvPicPr>
            <xdr:cNvPr id="42" name="Entrada de lápiz 41">
              <a:extLst>
                <a:ext uri="{FF2B5EF4-FFF2-40B4-BE49-F238E27FC236}">
                  <a16:creationId xmlns:a16="http://schemas.microsoft.com/office/drawing/2014/main" id="{48D777AB-D27E-9E02-82D6-5E3ECC124E9C}"/>
                </a:ext>
              </a:extLst>
            </xdr:cNvPr>
            <xdr:cNvPicPr/>
          </xdr:nvPicPr>
          <xdr:blipFill>
            <a:blip xmlns:r="http://schemas.openxmlformats.org/officeDocument/2006/relationships" r:embed="rId188"/>
            <a:stretch>
              <a:fillRect/>
            </a:stretch>
          </xdr:blipFill>
          <xdr:spPr>
            <a:xfrm>
              <a:off x="16475730" y="15045074"/>
              <a:ext cx="217499" cy="15237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329821</xdr:colOff>
      <xdr:row>49</xdr:row>
      <xdr:rowOff>142352</xdr:rowOff>
    </xdr:from>
    <xdr:to>
      <xdr:col>12</xdr:col>
      <xdr:colOff>118944</xdr:colOff>
      <xdr:row>50</xdr:row>
      <xdr:rowOff>22019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43" name="Entrada de lápiz 42">
              <a:extLst>
                <a:ext uri="{FF2B5EF4-FFF2-40B4-BE49-F238E27FC236}">
                  <a16:creationId xmlns:a16="http://schemas.microsoft.com/office/drawing/2014/main" id="{90A52137-6FC8-9DB0-7F96-BC92A2DDE1D5}"/>
                </a:ext>
              </a:extLst>
            </xdr14:cNvPr>
            <xdr14:cNvContentPartPr/>
          </xdr14:nvContentPartPr>
          <xdr14:nvPr macro=""/>
          <xdr14:xfrm>
            <a:off x="15495840" y="15148080"/>
            <a:ext cx="615240" cy="187920"/>
          </xdr14:xfrm>
        </xdr:contentPart>
      </mc:Choice>
      <mc:Fallback xmlns="">
        <xdr:pic>
          <xdr:nvPicPr>
            <xdr:cNvPr id="43" name="Entrada de lápiz 42">
              <a:extLst>
                <a:ext uri="{FF2B5EF4-FFF2-40B4-BE49-F238E27FC236}">
                  <a16:creationId xmlns:a16="http://schemas.microsoft.com/office/drawing/2014/main" id="{90A52137-6FC8-9DB0-7F96-BC92A2DDE1D5}"/>
                </a:ext>
              </a:extLst>
            </xdr:cNvPr>
            <xdr:cNvPicPr/>
          </xdr:nvPicPr>
          <xdr:blipFill>
            <a:blip xmlns:r="http://schemas.openxmlformats.org/officeDocument/2006/relationships" r:embed="rId190"/>
            <a:stretch>
              <a:fillRect/>
            </a:stretch>
          </xdr:blipFill>
          <xdr:spPr>
            <a:xfrm>
              <a:off x="15480351" y="15132600"/>
              <a:ext cx="645858" cy="218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658584</xdr:colOff>
      <xdr:row>45</xdr:row>
      <xdr:rowOff>127602</xdr:rowOff>
    </xdr:from>
    <xdr:to>
      <xdr:col>13</xdr:col>
      <xdr:colOff>39</xdr:colOff>
      <xdr:row>45</xdr:row>
      <xdr:rowOff>160362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44" name="Entrada de lápiz 43">
              <a:extLst>
                <a:ext uri="{FF2B5EF4-FFF2-40B4-BE49-F238E27FC236}">
                  <a16:creationId xmlns:a16="http://schemas.microsoft.com/office/drawing/2014/main" id="{BA2EE43E-F7A3-F0F7-F02B-2E87FF4B273A}"/>
                </a:ext>
              </a:extLst>
            </xdr14:cNvPr>
            <xdr14:cNvContentPartPr/>
          </xdr14:nvContentPartPr>
          <xdr14:nvPr macro=""/>
          <xdr14:xfrm>
            <a:off x="16650720" y="13900320"/>
            <a:ext cx="74880" cy="32760"/>
          </xdr14:xfrm>
        </xdr:contentPart>
      </mc:Choice>
      <mc:Fallback xmlns="">
        <xdr:pic>
          <xdr:nvPicPr>
            <xdr:cNvPr id="44" name="Entrada de lápiz 43">
              <a:extLst>
                <a:ext uri="{FF2B5EF4-FFF2-40B4-BE49-F238E27FC236}">
                  <a16:creationId xmlns:a16="http://schemas.microsoft.com/office/drawing/2014/main" id="{BA2EE43E-F7A3-F0F7-F02B-2E87FF4B273A}"/>
                </a:ext>
              </a:extLst>
            </xdr:cNvPr>
            <xdr:cNvPicPr/>
          </xdr:nvPicPr>
          <xdr:blipFill>
            <a:blip xmlns:r="http://schemas.openxmlformats.org/officeDocument/2006/relationships" r:embed="rId192"/>
            <a:stretch>
              <a:fillRect/>
            </a:stretch>
          </xdr:blipFill>
          <xdr:spPr>
            <a:xfrm>
              <a:off x="16635165" y="13884840"/>
              <a:ext cx="105628" cy="63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401518</xdr:colOff>
      <xdr:row>26</xdr:row>
      <xdr:rowOff>26038</xdr:rowOff>
    </xdr:from>
    <xdr:to>
      <xdr:col>16</xdr:col>
      <xdr:colOff>433918</xdr:colOff>
      <xdr:row>26</xdr:row>
      <xdr:rowOff>105958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45" name="Entrada de lápiz 44">
              <a:extLst>
                <a:ext uri="{FF2B5EF4-FFF2-40B4-BE49-F238E27FC236}">
                  <a16:creationId xmlns:a16="http://schemas.microsoft.com/office/drawing/2014/main" id="{CD9EFAFB-6B7B-2E44-F06E-E3B17561EF1B}"/>
                </a:ext>
              </a:extLst>
            </xdr14:cNvPr>
            <xdr14:cNvContentPartPr/>
          </xdr14:nvContentPartPr>
          <xdr14:nvPr macro=""/>
          <xdr14:xfrm>
            <a:off x="19698120" y="7941960"/>
            <a:ext cx="32400" cy="79920"/>
          </xdr14:xfrm>
        </xdr:contentPart>
      </mc:Choice>
      <mc:Fallback xmlns="">
        <xdr:pic>
          <xdr:nvPicPr>
            <xdr:cNvPr id="45" name="Entrada de lápiz 44">
              <a:extLst>
                <a:ext uri="{FF2B5EF4-FFF2-40B4-BE49-F238E27FC236}">
                  <a16:creationId xmlns:a16="http://schemas.microsoft.com/office/drawing/2014/main" id="{CD9EFAFB-6B7B-2E44-F06E-E3B17561EF1B}"/>
                </a:ext>
              </a:extLst>
            </xdr:cNvPr>
            <xdr:cNvPicPr/>
          </xdr:nvPicPr>
          <xdr:blipFill>
            <a:blip xmlns:r="http://schemas.openxmlformats.org/officeDocument/2006/relationships" r:embed="rId194"/>
            <a:stretch>
              <a:fillRect/>
            </a:stretch>
          </xdr:blipFill>
          <xdr:spPr>
            <a:xfrm>
              <a:off x="19682810" y="7926480"/>
              <a:ext cx="62664" cy="11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349292</xdr:colOff>
      <xdr:row>31</xdr:row>
      <xdr:rowOff>43936</xdr:rowOff>
    </xdr:from>
    <xdr:to>
      <xdr:col>21</xdr:col>
      <xdr:colOff>104216</xdr:colOff>
      <xdr:row>31</xdr:row>
      <xdr:rowOff>138256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46" name="Entrada de lápiz 45">
              <a:extLst>
                <a:ext uri="{FF2B5EF4-FFF2-40B4-BE49-F238E27FC236}">
                  <a16:creationId xmlns:a16="http://schemas.microsoft.com/office/drawing/2014/main" id="{D34F983A-6ABF-8293-0203-2029F58CFF5A}"/>
                </a:ext>
              </a:extLst>
            </xdr14:cNvPr>
            <xdr14:cNvContentPartPr/>
          </xdr14:nvContentPartPr>
          <xdr14:nvPr macro=""/>
          <xdr14:xfrm>
            <a:off x="22950360" y="9501120"/>
            <a:ext cx="581040" cy="94320"/>
          </xdr14:xfrm>
        </xdr:contentPart>
      </mc:Choice>
      <mc:Fallback xmlns="">
        <xdr:pic>
          <xdr:nvPicPr>
            <xdr:cNvPr id="46" name="Entrada de lápiz 45">
              <a:extLst>
                <a:ext uri="{FF2B5EF4-FFF2-40B4-BE49-F238E27FC236}">
                  <a16:creationId xmlns:a16="http://schemas.microsoft.com/office/drawing/2014/main" id="{D34F983A-6ABF-8293-0203-2029F58CFF5A}"/>
                </a:ext>
              </a:extLst>
            </xdr:cNvPr>
            <xdr:cNvPicPr/>
          </xdr:nvPicPr>
          <xdr:blipFill>
            <a:blip xmlns:r="http://schemas.openxmlformats.org/officeDocument/2006/relationships" r:embed="rId196"/>
            <a:stretch>
              <a:fillRect/>
            </a:stretch>
          </xdr:blipFill>
          <xdr:spPr>
            <a:xfrm>
              <a:off x="22934880" y="9485640"/>
              <a:ext cx="611640" cy="124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235558</xdr:colOff>
      <xdr:row>31</xdr:row>
      <xdr:rowOff>254536</xdr:rowOff>
    </xdr:from>
    <xdr:to>
      <xdr:col>17</xdr:col>
      <xdr:colOff>279562</xdr:colOff>
      <xdr:row>32</xdr:row>
      <xdr:rowOff>148963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47" name="Entrada de lápiz 46">
              <a:extLst>
                <a:ext uri="{FF2B5EF4-FFF2-40B4-BE49-F238E27FC236}">
                  <a16:creationId xmlns:a16="http://schemas.microsoft.com/office/drawing/2014/main" id="{A0A1980C-6472-D2EB-9848-7C408DEC1E74}"/>
                </a:ext>
              </a:extLst>
            </xdr14:cNvPr>
            <xdr14:cNvContentPartPr/>
          </xdr14:nvContentPartPr>
          <xdr14:nvPr macro=""/>
          <xdr14:xfrm>
            <a:off x="19532160" y="9711720"/>
            <a:ext cx="870120" cy="202680"/>
          </xdr14:xfrm>
        </xdr:contentPart>
      </mc:Choice>
      <mc:Fallback xmlns="">
        <xdr:pic>
          <xdr:nvPicPr>
            <xdr:cNvPr id="47" name="Entrada de lápiz 46">
              <a:extLst>
                <a:ext uri="{FF2B5EF4-FFF2-40B4-BE49-F238E27FC236}">
                  <a16:creationId xmlns:a16="http://schemas.microsoft.com/office/drawing/2014/main" id="{A0A1980C-6472-D2EB-9848-7C408DEC1E74}"/>
                </a:ext>
              </a:extLst>
            </xdr:cNvPr>
            <xdr:cNvPicPr/>
          </xdr:nvPicPr>
          <xdr:blipFill>
            <a:blip xmlns:r="http://schemas.openxmlformats.org/officeDocument/2006/relationships" r:embed="rId198"/>
            <a:stretch>
              <a:fillRect/>
            </a:stretch>
          </xdr:blipFill>
          <xdr:spPr>
            <a:xfrm>
              <a:off x="19516674" y="9696240"/>
              <a:ext cx="900733" cy="233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306421</xdr:colOff>
      <xdr:row>34</xdr:row>
      <xdr:rowOff>59138</xdr:rowOff>
    </xdr:from>
    <xdr:to>
      <xdr:col>11</xdr:col>
      <xdr:colOff>720766</xdr:colOff>
      <xdr:row>35</xdr:row>
      <xdr:rowOff>174966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48" name="Entrada de lápiz 47">
              <a:extLst>
                <a:ext uri="{FF2B5EF4-FFF2-40B4-BE49-F238E27FC236}">
                  <a16:creationId xmlns:a16="http://schemas.microsoft.com/office/drawing/2014/main" id="{9D35BC5B-0612-0569-3C76-2332D43A2CD1}"/>
                </a:ext>
              </a:extLst>
            </xdr14:cNvPr>
            <xdr14:cNvContentPartPr/>
          </xdr14:nvContentPartPr>
          <xdr14:nvPr macro=""/>
          <xdr14:xfrm>
            <a:off x="15472440" y="10441080"/>
            <a:ext cx="519120" cy="424080"/>
          </xdr14:xfrm>
        </xdr:contentPart>
      </mc:Choice>
      <mc:Fallback xmlns="">
        <xdr:pic>
          <xdr:nvPicPr>
            <xdr:cNvPr id="48" name="Entrada de lápiz 47">
              <a:extLst>
                <a:ext uri="{FF2B5EF4-FFF2-40B4-BE49-F238E27FC236}">
                  <a16:creationId xmlns:a16="http://schemas.microsoft.com/office/drawing/2014/main" id="{9D35BC5B-0612-0569-3C76-2332D43A2CD1}"/>
                </a:ext>
              </a:extLst>
            </xdr:cNvPr>
            <xdr:cNvPicPr/>
          </xdr:nvPicPr>
          <xdr:blipFill>
            <a:blip xmlns:r="http://schemas.openxmlformats.org/officeDocument/2006/relationships" r:embed="rId200"/>
            <a:stretch>
              <a:fillRect/>
            </a:stretch>
          </xdr:blipFill>
          <xdr:spPr>
            <a:xfrm>
              <a:off x="15456949" y="10425960"/>
              <a:ext cx="549741" cy="454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404341</xdr:colOff>
      <xdr:row>34</xdr:row>
      <xdr:rowOff>57338</xdr:rowOff>
    </xdr:from>
    <xdr:to>
      <xdr:col>11</xdr:col>
      <xdr:colOff>720406</xdr:colOff>
      <xdr:row>35</xdr:row>
      <xdr:rowOff>168486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49" name="Entrada de lápiz 48">
              <a:extLst>
                <a:ext uri="{FF2B5EF4-FFF2-40B4-BE49-F238E27FC236}">
                  <a16:creationId xmlns:a16="http://schemas.microsoft.com/office/drawing/2014/main" id="{683E8C52-2CF6-DF55-8DAA-693DE19BD23D}"/>
                </a:ext>
              </a:extLst>
            </xdr14:cNvPr>
            <xdr14:cNvContentPartPr/>
          </xdr14:nvContentPartPr>
          <xdr14:nvPr macro=""/>
          <xdr14:xfrm>
            <a:off x="15570360" y="10439280"/>
            <a:ext cx="420840" cy="419400"/>
          </xdr14:xfrm>
        </xdr:contentPart>
      </mc:Choice>
      <mc:Fallback xmlns="">
        <xdr:pic>
          <xdr:nvPicPr>
            <xdr:cNvPr id="49" name="Entrada de lápiz 48">
              <a:extLst>
                <a:ext uri="{FF2B5EF4-FFF2-40B4-BE49-F238E27FC236}">
                  <a16:creationId xmlns:a16="http://schemas.microsoft.com/office/drawing/2014/main" id="{683E8C52-2CF6-DF55-8DAA-693DE19BD23D}"/>
                </a:ext>
              </a:extLst>
            </xdr:cNvPr>
            <xdr:cNvPicPr/>
          </xdr:nvPicPr>
          <xdr:blipFill>
            <a:blip xmlns:r="http://schemas.openxmlformats.org/officeDocument/2006/relationships" r:embed="rId202"/>
            <a:stretch>
              <a:fillRect/>
            </a:stretch>
          </xdr:blipFill>
          <xdr:spPr>
            <a:xfrm>
              <a:off x="15554880" y="10423787"/>
              <a:ext cx="451440" cy="45002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803972</xdr:colOff>
      <xdr:row>28</xdr:row>
      <xdr:rowOff>205853</xdr:rowOff>
    </xdr:from>
    <xdr:to>
      <xdr:col>21</xdr:col>
      <xdr:colOff>455936</xdr:colOff>
      <xdr:row>29</xdr:row>
      <xdr:rowOff>89480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50" name="Entrada de lápiz 49">
              <a:extLst>
                <a:ext uri="{FF2B5EF4-FFF2-40B4-BE49-F238E27FC236}">
                  <a16:creationId xmlns:a16="http://schemas.microsoft.com/office/drawing/2014/main" id="{F92CBF38-2282-A897-990C-B8F2D6955A53}"/>
                </a:ext>
              </a:extLst>
            </xdr14:cNvPr>
            <xdr14:cNvContentPartPr/>
          </xdr14:nvContentPartPr>
          <xdr14:nvPr macro=""/>
          <xdr14:xfrm>
            <a:off x="23405040" y="8738280"/>
            <a:ext cx="478080" cy="191880"/>
          </xdr14:xfrm>
        </xdr:contentPart>
      </mc:Choice>
      <mc:Fallback xmlns="">
        <xdr:pic>
          <xdr:nvPicPr>
            <xdr:cNvPr id="50" name="Entrada de lápiz 49">
              <a:extLst>
                <a:ext uri="{FF2B5EF4-FFF2-40B4-BE49-F238E27FC236}">
                  <a16:creationId xmlns:a16="http://schemas.microsoft.com/office/drawing/2014/main" id="{F92CBF38-2282-A897-990C-B8F2D6955A53}"/>
                </a:ext>
              </a:extLst>
            </xdr:cNvPr>
            <xdr:cNvPicPr/>
          </xdr:nvPicPr>
          <xdr:blipFill>
            <a:blip xmlns:r="http://schemas.openxmlformats.org/officeDocument/2006/relationships" r:embed="rId204"/>
            <a:stretch>
              <a:fillRect/>
            </a:stretch>
          </xdr:blipFill>
          <xdr:spPr>
            <a:xfrm>
              <a:off x="23389560" y="8722800"/>
              <a:ext cx="508680" cy="222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711805</xdr:colOff>
      <xdr:row>11</xdr:row>
      <xdr:rowOff>7624</xdr:rowOff>
    </xdr:from>
    <xdr:to>
      <xdr:col>8</xdr:col>
      <xdr:colOff>1023565</xdr:colOff>
      <xdr:row>11</xdr:row>
      <xdr:rowOff>215704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64" name="Entrada de lápiz 63">
              <a:extLst>
                <a:ext uri="{FF2B5EF4-FFF2-40B4-BE49-F238E27FC236}">
                  <a16:creationId xmlns:a16="http://schemas.microsoft.com/office/drawing/2014/main" id="{E807CC20-0AC3-C525-DF66-96D622DF022C}"/>
                </a:ext>
              </a:extLst>
            </xdr14:cNvPr>
            <xdr14:cNvContentPartPr/>
          </xdr14:nvContentPartPr>
          <xdr14:nvPr macro=""/>
          <xdr14:xfrm>
            <a:off x="12721320" y="3299760"/>
            <a:ext cx="311760" cy="208080"/>
          </xdr14:xfrm>
        </xdr:contentPart>
      </mc:Choice>
      <mc:Fallback xmlns="">
        <xdr:pic>
          <xdr:nvPicPr>
            <xdr:cNvPr id="64" name="Entrada de lápiz 63">
              <a:extLst>
                <a:ext uri="{FF2B5EF4-FFF2-40B4-BE49-F238E27FC236}">
                  <a16:creationId xmlns:a16="http://schemas.microsoft.com/office/drawing/2014/main" id="{E807CC20-0AC3-C525-DF66-96D622DF022C}"/>
                </a:ext>
              </a:extLst>
            </xdr:cNvPr>
            <xdr:cNvPicPr/>
          </xdr:nvPicPr>
          <xdr:blipFill>
            <a:blip xmlns:r="http://schemas.openxmlformats.org/officeDocument/2006/relationships" r:embed="rId206"/>
            <a:stretch>
              <a:fillRect/>
            </a:stretch>
          </xdr:blipFill>
          <xdr:spPr>
            <a:xfrm>
              <a:off x="12712320" y="3290760"/>
              <a:ext cx="329400" cy="225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813024</xdr:colOff>
      <xdr:row>4</xdr:row>
      <xdr:rowOff>55791</xdr:rowOff>
    </xdr:from>
    <xdr:to>
      <xdr:col>13</xdr:col>
      <xdr:colOff>501708</xdr:colOff>
      <xdr:row>4</xdr:row>
      <xdr:rowOff>124551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65" name="Entrada de lápiz 64">
              <a:extLst>
                <a:ext uri="{FF2B5EF4-FFF2-40B4-BE49-F238E27FC236}">
                  <a16:creationId xmlns:a16="http://schemas.microsoft.com/office/drawing/2014/main" id="{7955C220-E83C-8483-CFCB-553407628DD3}"/>
                </a:ext>
              </a:extLst>
            </xdr14:cNvPr>
            <xdr14:cNvContentPartPr/>
          </xdr14:nvContentPartPr>
          <xdr14:nvPr macro=""/>
          <xdr14:xfrm>
            <a:off x="16805160" y="1239480"/>
            <a:ext cx="514800" cy="68760"/>
          </xdr14:xfrm>
        </xdr:contentPart>
      </mc:Choice>
      <mc:Fallback xmlns="">
        <xdr:pic>
          <xdr:nvPicPr>
            <xdr:cNvPr id="65" name="Entrada de lápiz 64">
              <a:extLst>
                <a:ext uri="{FF2B5EF4-FFF2-40B4-BE49-F238E27FC236}">
                  <a16:creationId xmlns:a16="http://schemas.microsoft.com/office/drawing/2014/main" id="{7955C220-E83C-8483-CFCB-553407628DD3}"/>
                </a:ext>
              </a:extLst>
            </xdr:cNvPr>
            <xdr:cNvPicPr/>
          </xdr:nvPicPr>
          <xdr:blipFill>
            <a:blip xmlns:r="http://schemas.openxmlformats.org/officeDocument/2006/relationships" r:embed="rId208"/>
            <a:stretch>
              <a:fillRect/>
            </a:stretch>
          </xdr:blipFill>
          <xdr:spPr>
            <a:xfrm>
              <a:off x="16790040" y="1224360"/>
              <a:ext cx="545400" cy="9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264661</xdr:colOff>
      <xdr:row>6</xdr:row>
      <xdr:rowOff>246586</xdr:rowOff>
    </xdr:from>
    <xdr:to>
      <xdr:col>12</xdr:col>
      <xdr:colOff>3061</xdr:colOff>
      <xdr:row>9</xdr:row>
      <xdr:rowOff>200769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69" name="Entrada de lápiz 68">
              <a:extLst>
                <a:ext uri="{FF2B5EF4-FFF2-40B4-BE49-F238E27FC236}">
                  <a16:creationId xmlns:a16="http://schemas.microsoft.com/office/drawing/2014/main" id="{A917791C-2D56-6E16-F6DA-23DD481176E0}"/>
                </a:ext>
              </a:extLst>
            </xdr14:cNvPr>
            <xdr14:cNvContentPartPr/>
          </xdr14:nvContentPartPr>
          <xdr14:nvPr macro=""/>
          <xdr14:xfrm>
            <a:off x="15430680" y="2022120"/>
            <a:ext cx="500400" cy="854280"/>
          </xdr14:xfrm>
        </xdr:contentPart>
      </mc:Choice>
      <mc:Fallback xmlns="">
        <xdr:pic>
          <xdr:nvPicPr>
            <xdr:cNvPr id="69" name="Entrada de lápiz 68">
              <a:extLst>
                <a:ext uri="{FF2B5EF4-FFF2-40B4-BE49-F238E27FC236}">
                  <a16:creationId xmlns:a16="http://schemas.microsoft.com/office/drawing/2014/main" id="{A917791C-2D56-6E16-F6DA-23DD481176E0}"/>
                </a:ext>
              </a:extLst>
            </xdr:cNvPr>
            <xdr:cNvPicPr/>
          </xdr:nvPicPr>
          <xdr:blipFill>
            <a:blip xmlns:r="http://schemas.openxmlformats.org/officeDocument/2006/relationships" r:embed="rId210"/>
            <a:stretch>
              <a:fillRect/>
            </a:stretch>
          </xdr:blipFill>
          <xdr:spPr>
            <a:xfrm>
              <a:off x="15415560" y="2007000"/>
              <a:ext cx="531000" cy="884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2445563</xdr:colOff>
      <xdr:row>10</xdr:row>
      <xdr:rowOff>235957</xdr:rowOff>
    </xdr:from>
    <xdr:to>
      <xdr:col>2</xdr:col>
      <xdr:colOff>3019763</xdr:colOff>
      <xdr:row>12</xdr:row>
      <xdr:rowOff>37772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83" name="Entrada de lápiz 82">
              <a:extLst>
                <a:ext uri="{FF2B5EF4-FFF2-40B4-BE49-F238E27FC236}">
                  <a16:creationId xmlns:a16="http://schemas.microsoft.com/office/drawing/2014/main" id="{3551BD7B-91E1-3065-157A-5D84D12CB027}"/>
                </a:ext>
              </a:extLst>
            </xdr14:cNvPr>
            <xdr14:cNvContentPartPr/>
          </xdr14:nvContentPartPr>
          <xdr14:nvPr macro=""/>
          <xdr14:xfrm>
            <a:off x="3321000" y="3219840"/>
            <a:ext cx="574200" cy="418320"/>
          </xdr14:xfrm>
        </xdr:contentPart>
      </mc:Choice>
      <mc:Fallback xmlns="">
        <xdr:pic>
          <xdr:nvPicPr>
            <xdr:cNvPr id="83" name="Entrada de lápiz 82">
              <a:extLst>
                <a:ext uri="{FF2B5EF4-FFF2-40B4-BE49-F238E27FC236}">
                  <a16:creationId xmlns:a16="http://schemas.microsoft.com/office/drawing/2014/main" id="{3551BD7B-91E1-3065-157A-5D84D12CB027}"/>
                </a:ext>
              </a:extLst>
            </xdr:cNvPr>
            <xdr:cNvPicPr/>
          </xdr:nvPicPr>
          <xdr:blipFill>
            <a:blip xmlns:r="http://schemas.openxmlformats.org/officeDocument/2006/relationships" r:embed="rId212"/>
            <a:stretch>
              <a:fillRect/>
            </a:stretch>
          </xdr:blipFill>
          <xdr:spPr>
            <a:xfrm>
              <a:off x="3305871" y="3204720"/>
              <a:ext cx="604819" cy="448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3577043</xdr:colOff>
      <xdr:row>4</xdr:row>
      <xdr:rowOff>287271</xdr:rowOff>
    </xdr:from>
    <xdr:to>
      <xdr:col>5</xdr:col>
      <xdr:colOff>422037</xdr:colOff>
      <xdr:row>12</xdr:row>
      <xdr:rowOff>248372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90" name="Entrada de lápiz 89">
              <a:extLst>
                <a:ext uri="{FF2B5EF4-FFF2-40B4-BE49-F238E27FC236}">
                  <a16:creationId xmlns:a16="http://schemas.microsoft.com/office/drawing/2014/main" id="{A837634C-D653-BF0F-D98C-5C45D8361C78}"/>
                </a:ext>
              </a:extLst>
            </xdr14:cNvPr>
            <xdr14:cNvContentPartPr/>
          </xdr14:nvContentPartPr>
          <xdr14:nvPr macro=""/>
          <xdr14:xfrm>
            <a:off x="4452480" y="1470960"/>
            <a:ext cx="3984120" cy="2377800"/>
          </xdr14:xfrm>
        </xdr:contentPart>
      </mc:Choice>
      <mc:Fallback xmlns="">
        <xdr:pic>
          <xdr:nvPicPr>
            <xdr:cNvPr id="90" name="Entrada de lápiz 89">
              <a:extLst>
                <a:ext uri="{FF2B5EF4-FFF2-40B4-BE49-F238E27FC236}">
                  <a16:creationId xmlns:a16="http://schemas.microsoft.com/office/drawing/2014/main" id="{A837634C-D653-BF0F-D98C-5C45D8361C78}"/>
                </a:ext>
              </a:extLst>
            </xdr:cNvPr>
            <xdr:cNvPicPr/>
          </xdr:nvPicPr>
          <xdr:blipFill>
            <a:blip xmlns:r="http://schemas.openxmlformats.org/officeDocument/2006/relationships" r:embed="rId214"/>
            <a:stretch>
              <a:fillRect/>
            </a:stretch>
          </xdr:blipFill>
          <xdr:spPr>
            <a:xfrm>
              <a:off x="4437360" y="1455840"/>
              <a:ext cx="4014720" cy="2408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281497</xdr:colOff>
      <xdr:row>9</xdr:row>
      <xdr:rowOff>86649</xdr:rowOff>
    </xdr:from>
    <xdr:to>
      <xdr:col>12</xdr:col>
      <xdr:colOff>559224</xdr:colOff>
      <xdr:row>11</xdr:row>
      <xdr:rowOff>121024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102" name="Entrada de lápiz 101">
              <a:extLst>
                <a:ext uri="{FF2B5EF4-FFF2-40B4-BE49-F238E27FC236}">
                  <a16:creationId xmlns:a16="http://schemas.microsoft.com/office/drawing/2014/main" id="{E0EE4A20-A2CC-2CE0-01AC-42FC89EA4A5C}"/>
                </a:ext>
              </a:extLst>
            </xdr14:cNvPr>
            <xdr14:cNvContentPartPr/>
          </xdr14:nvContentPartPr>
          <xdr14:nvPr macro=""/>
          <xdr14:xfrm>
            <a:off x="14621400" y="2762280"/>
            <a:ext cx="1929960" cy="650880"/>
          </xdr14:xfrm>
        </xdr:contentPart>
      </mc:Choice>
      <mc:Fallback xmlns="">
        <xdr:pic>
          <xdr:nvPicPr>
            <xdr:cNvPr id="102" name="Entrada de lápiz 101">
              <a:extLst>
                <a:ext uri="{FF2B5EF4-FFF2-40B4-BE49-F238E27FC236}">
                  <a16:creationId xmlns:a16="http://schemas.microsoft.com/office/drawing/2014/main" id="{E0EE4A20-A2CC-2CE0-01AC-42FC89EA4A5C}"/>
                </a:ext>
              </a:extLst>
            </xdr:cNvPr>
            <xdr:cNvPicPr/>
          </xdr:nvPicPr>
          <xdr:blipFill>
            <a:blip xmlns:r="http://schemas.openxmlformats.org/officeDocument/2006/relationships" r:embed="rId216"/>
            <a:stretch>
              <a:fillRect/>
            </a:stretch>
          </xdr:blipFill>
          <xdr:spPr>
            <a:xfrm>
              <a:off x="14606280" y="2747168"/>
              <a:ext cx="1960200" cy="68146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373991</xdr:colOff>
      <xdr:row>7</xdr:row>
      <xdr:rowOff>285824</xdr:rowOff>
    </xdr:from>
    <xdr:to>
      <xdr:col>19</xdr:col>
      <xdr:colOff>22689</xdr:colOff>
      <xdr:row>18</xdr:row>
      <xdr:rowOff>88697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138" name="Entrada de lápiz 137">
              <a:extLst>
                <a:ext uri="{FF2B5EF4-FFF2-40B4-BE49-F238E27FC236}">
                  <a16:creationId xmlns:a16="http://schemas.microsoft.com/office/drawing/2014/main" id="{C814EB9F-F3E9-1AB6-D609-D7D1F3B77186}"/>
                </a:ext>
              </a:extLst>
            </xdr14:cNvPr>
            <xdr14:cNvContentPartPr/>
          </xdr14:nvContentPartPr>
          <xdr14:nvPr macro=""/>
          <xdr14:xfrm>
            <a:off x="18018360" y="2357280"/>
            <a:ext cx="3779280" cy="3181320"/>
          </xdr14:xfrm>
        </xdr:contentPart>
      </mc:Choice>
      <mc:Fallback xmlns="">
        <xdr:pic>
          <xdr:nvPicPr>
            <xdr:cNvPr id="138" name="Entrada de lápiz 137">
              <a:extLst>
                <a:ext uri="{FF2B5EF4-FFF2-40B4-BE49-F238E27FC236}">
                  <a16:creationId xmlns:a16="http://schemas.microsoft.com/office/drawing/2014/main" id="{C814EB9F-F3E9-1AB6-D609-D7D1F3B77186}"/>
                </a:ext>
              </a:extLst>
            </xdr:cNvPr>
            <xdr:cNvPicPr/>
          </xdr:nvPicPr>
          <xdr:blipFill>
            <a:blip xmlns:r="http://schemas.openxmlformats.org/officeDocument/2006/relationships" r:embed="rId218"/>
            <a:stretch>
              <a:fillRect/>
            </a:stretch>
          </xdr:blipFill>
          <xdr:spPr>
            <a:xfrm>
              <a:off x="18003240" y="2342160"/>
              <a:ext cx="3809520" cy="3211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466422</xdr:colOff>
      <xdr:row>7</xdr:row>
      <xdr:rowOff>282944</xdr:rowOff>
    </xdr:from>
    <xdr:to>
      <xdr:col>5</xdr:col>
      <xdr:colOff>573237</xdr:colOff>
      <xdr:row>10</xdr:row>
      <xdr:rowOff>92677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141" name="Entrada de lápiz 140">
              <a:extLst>
                <a:ext uri="{FF2B5EF4-FFF2-40B4-BE49-F238E27FC236}">
                  <a16:creationId xmlns:a16="http://schemas.microsoft.com/office/drawing/2014/main" id="{F47E3648-9ABD-83EE-5AD6-D8D1A7A8D8C4}"/>
                </a:ext>
              </a:extLst>
            </xdr14:cNvPr>
            <xdr14:cNvContentPartPr/>
          </xdr14:nvContentPartPr>
          <xdr14:nvPr macro=""/>
          <xdr14:xfrm>
            <a:off x="6545160" y="2354400"/>
            <a:ext cx="2042640" cy="722160"/>
          </xdr14:xfrm>
        </xdr:contentPart>
      </mc:Choice>
      <mc:Fallback xmlns="">
        <xdr:pic>
          <xdr:nvPicPr>
            <xdr:cNvPr id="141" name="Entrada de lápiz 140">
              <a:extLst>
                <a:ext uri="{FF2B5EF4-FFF2-40B4-BE49-F238E27FC236}">
                  <a16:creationId xmlns:a16="http://schemas.microsoft.com/office/drawing/2014/main" id="{F47E3648-9ABD-83EE-5AD6-D8D1A7A8D8C4}"/>
                </a:ext>
              </a:extLst>
            </xdr:cNvPr>
            <xdr:cNvPicPr/>
          </xdr:nvPicPr>
          <xdr:blipFill>
            <a:blip xmlns:r="http://schemas.openxmlformats.org/officeDocument/2006/relationships" r:embed="rId220"/>
            <a:stretch>
              <a:fillRect/>
            </a:stretch>
          </xdr:blipFill>
          <xdr:spPr>
            <a:xfrm>
              <a:off x="6529680" y="2339272"/>
              <a:ext cx="2072880" cy="75277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832077</xdr:colOff>
      <xdr:row>6</xdr:row>
      <xdr:rowOff>30946</xdr:rowOff>
    </xdr:from>
    <xdr:to>
      <xdr:col>7</xdr:col>
      <xdr:colOff>278642</xdr:colOff>
      <xdr:row>10</xdr:row>
      <xdr:rowOff>58837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160" name="Entrada de lápiz 159">
              <a:extLst>
                <a:ext uri="{FF2B5EF4-FFF2-40B4-BE49-F238E27FC236}">
                  <a16:creationId xmlns:a16="http://schemas.microsoft.com/office/drawing/2014/main" id="{E3399236-1D0D-3759-5A81-C3E5E52C7EEE}"/>
                </a:ext>
              </a:extLst>
            </xdr14:cNvPr>
            <xdr14:cNvContentPartPr/>
          </xdr14:nvContentPartPr>
          <xdr14:nvPr macro=""/>
          <xdr14:xfrm>
            <a:off x="8846640" y="1806480"/>
            <a:ext cx="2615400" cy="1236240"/>
          </xdr14:xfrm>
        </xdr:contentPart>
      </mc:Choice>
      <mc:Fallback xmlns="">
        <xdr:pic>
          <xdr:nvPicPr>
            <xdr:cNvPr id="160" name="Entrada de lápiz 159">
              <a:extLst>
                <a:ext uri="{FF2B5EF4-FFF2-40B4-BE49-F238E27FC236}">
                  <a16:creationId xmlns:a16="http://schemas.microsoft.com/office/drawing/2014/main" id="{E3399236-1D0D-3759-5A81-C3E5E52C7EEE}"/>
                </a:ext>
              </a:extLst>
            </xdr:cNvPr>
            <xdr:cNvPicPr/>
          </xdr:nvPicPr>
          <xdr:blipFill>
            <a:blip xmlns:r="http://schemas.openxmlformats.org/officeDocument/2006/relationships" r:embed="rId222"/>
            <a:stretch>
              <a:fillRect/>
            </a:stretch>
          </xdr:blipFill>
          <xdr:spPr>
            <a:xfrm>
              <a:off x="8831160" y="1791364"/>
              <a:ext cx="2646000" cy="126647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530282</xdr:colOff>
      <xdr:row>4</xdr:row>
      <xdr:rowOff>165591</xdr:rowOff>
    </xdr:from>
    <xdr:to>
      <xdr:col>8</xdr:col>
      <xdr:colOff>573925</xdr:colOff>
      <xdr:row>6</xdr:row>
      <xdr:rowOff>162346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164" name="Entrada de lápiz 163">
              <a:extLst>
                <a:ext uri="{FF2B5EF4-FFF2-40B4-BE49-F238E27FC236}">
                  <a16:creationId xmlns:a16="http://schemas.microsoft.com/office/drawing/2014/main" id="{A6971E8B-ECE1-3066-FE43-951DC7092CC6}"/>
                </a:ext>
              </a:extLst>
            </xdr14:cNvPr>
            <xdr14:cNvContentPartPr/>
          </xdr14:nvContentPartPr>
          <xdr14:nvPr macro=""/>
          <xdr14:xfrm>
            <a:off x="11713680" y="1349280"/>
            <a:ext cx="869760" cy="588600"/>
          </xdr14:xfrm>
        </xdr:contentPart>
      </mc:Choice>
      <mc:Fallback xmlns="">
        <xdr:pic>
          <xdr:nvPicPr>
            <xdr:cNvPr id="164" name="Entrada de lápiz 163">
              <a:extLst>
                <a:ext uri="{FF2B5EF4-FFF2-40B4-BE49-F238E27FC236}">
                  <a16:creationId xmlns:a16="http://schemas.microsoft.com/office/drawing/2014/main" id="{A6971E8B-ECE1-3066-FE43-951DC7092CC6}"/>
                </a:ext>
              </a:extLst>
            </xdr:cNvPr>
            <xdr:cNvPicPr/>
          </xdr:nvPicPr>
          <xdr:blipFill>
            <a:blip xmlns:r="http://schemas.openxmlformats.org/officeDocument/2006/relationships" r:embed="rId224"/>
            <a:stretch>
              <a:fillRect/>
            </a:stretch>
          </xdr:blipFill>
          <xdr:spPr>
            <a:xfrm>
              <a:off x="11698560" y="1334160"/>
              <a:ext cx="900360" cy="618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343525</xdr:colOff>
      <xdr:row>4</xdr:row>
      <xdr:rowOff>246231</xdr:rowOff>
    </xdr:from>
    <xdr:to>
      <xdr:col>9</xdr:col>
      <xdr:colOff>257656</xdr:colOff>
      <xdr:row>6</xdr:row>
      <xdr:rowOff>219226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170" name="Entrada de lápiz 169">
              <a:extLst>
                <a:ext uri="{FF2B5EF4-FFF2-40B4-BE49-F238E27FC236}">
                  <a16:creationId xmlns:a16="http://schemas.microsoft.com/office/drawing/2014/main" id="{5FF8703E-91B8-CA1F-6E62-DCD09431EF2E}"/>
                </a:ext>
              </a:extLst>
            </xdr14:cNvPr>
            <xdr14:cNvContentPartPr/>
          </xdr14:nvContentPartPr>
          <xdr14:nvPr macro=""/>
          <xdr14:xfrm>
            <a:off x="12353040" y="1429920"/>
            <a:ext cx="1171800" cy="564840"/>
          </xdr14:xfrm>
        </xdr:contentPart>
      </mc:Choice>
      <mc:Fallback xmlns="">
        <xdr:pic>
          <xdr:nvPicPr>
            <xdr:cNvPr id="170" name="Entrada de lápiz 169">
              <a:extLst>
                <a:ext uri="{FF2B5EF4-FFF2-40B4-BE49-F238E27FC236}">
                  <a16:creationId xmlns:a16="http://schemas.microsoft.com/office/drawing/2014/main" id="{5FF8703E-91B8-CA1F-6E62-DCD09431EF2E}"/>
                </a:ext>
              </a:extLst>
            </xdr:cNvPr>
            <xdr:cNvPicPr/>
          </xdr:nvPicPr>
          <xdr:blipFill>
            <a:blip xmlns:r="http://schemas.openxmlformats.org/officeDocument/2006/relationships" r:embed="rId226"/>
            <a:stretch>
              <a:fillRect/>
            </a:stretch>
          </xdr:blipFill>
          <xdr:spPr>
            <a:xfrm>
              <a:off x="12337560" y="1414440"/>
              <a:ext cx="1202400" cy="595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27</xdr:col>
      <xdr:colOff>605837</xdr:colOff>
      <xdr:row>6</xdr:row>
      <xdr:rowOff>286186</xdr:rowOff>
    </xdr:from>
    <xdr:to>
      <xdr:col>27</xdr:col>
      <xdr:colOff>606197</xdr:colOff>
      <xdr:row>7</xdr:row>
      <xdr:rowOff>796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171" name="Entrada de lápiz 170">
              <a:extLst>
                <a:ext uri="{FF2B5EF4-FFF2-40B4-BE49-F238E27FC236}">
                  <a16:creationId xmlns:a16="http://schemas.microsoft.com/office/drawing/2014/main" id="{6608609A-D9AC-8BC2-F58B-8D90611AFB7A}"/>
                </a:ext>
              </a:extLst>
            </xdr14:cNvPr>
            <xdr14:cNvContentPartPr/>
          </xdr14:nvContentPartPr>
          <xdr14:nvPr macro=""/>
          <xdr14:xfrm>
            <a:off x="28989720" y="2061720"/>
            <a:ext cx="360" cy="360"/>
          </xdr14:xfrm>
        </xdr:contentPart>
      </mc:Choice>
      <mc:Fallback xmlns="">
        <xdr:pic>
          <xdr:nvPicPr>
            <xdr:cNvPr id="171" name="Entrada de lápiz 170">
              <a:extLst>
                <a:ext uri="{FF2B5EF4-FFF2-40B4-BE49-F238E27FC236}">
                  <a16:creationId xmlns:a16="http://schemas.microsoft.com/office/drawing/2014/main" id="{6608609A-D9AC-8BC2-F58B-8D90611AFB7A}"/>
                </a:ext>
              </a:extLst>
            </xdr:cNvPr>
            <xdr:cNvPicPr/>
          </xdr:nvPicPr>
          <xdr:blipFill>
            <a:blip xmlns:r="http://schemas.openxmlformats.org/officeDocument/2006/relationships" r:embed="rId228"/>
            <a:stretch>
              <a:fillRect/>
            </a:stretch>
          </xdr:blipFill>
          <xdr:spPr>
            <a:xfrm>
              <a:off x="28981080" y="2053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27</xdr:col>
      <xdr:colOff>604397</xdr:colOff>
      <xdr:row>7</xdr:row>
      <xdr:rowOff>92864</xdr:rowOff>
    </xdr:from>
    <xdr:to>
      <xdr:col>27</xdr:col>
      <xdr:colOff>604757</xdr:colOff>
      <xdr:row>7</xdr:row>
      <xdr:rowOff>93224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172" name="Entrada de lápiz 171">
              <a:extLst>
                <a:ext uri="{FF2B5EF4-FFF2-40B4-BE49-F238E27FC236}">
                  <a16:creationId xmlns:a16="http://schemas.microsoft.com/office/drawing/2014/main" id="{7DD78495-5AC6-F4B7-CC87-93F104E35D0A}"/>
                </a:ext>
              </a:extLst>
            </xdr14:cNvPr>
            <xdr14:cNvContentPartPr/>
          </xdr14:nvContentPartPr>
          <xdr14:nvPr macro=""/>
          <xdr14:xfrm>
            <a:off x="28988280" y="2164320"/>
            <a:ext cx="360" cy="360"/>
          </xdr14:xfrm>
        </xdr:contentPart>
      </mc:Choice>
      <mc:Fallback xmlns="">
        <xdr:pic>
          <xdr:nvPicPr>
            <xdr:cNvPr id="172" name="Entrada de lápiz 171">
              <a:extLst>
                <a:ext uri="{FF2B5EF4-FFF2-40B4-BE49-F238E27FC236}">
                  <a16:creationId xmlns:a16="http://schemas.microsoft.com/office/drawing/2014/main" id="{7DD78495-5AC6-F4B7-CC87-93F104E35D0A}"/>
                </a:ext>
              </a:extLst>
            </xdr:cNvPr>
            <xdr:cNvPicPr/>
          </xdr:nvPicPr>
          <xdr:blipFill>
            <a:blip xmlns:r="http://schemas.openxmlformats.org/officeDocument/2006/relationships" r:embed="rId228"/>
            <a:stretch>
              <a:fillRect/>
            </a:stretch>
          </xdr:blipFill>
          <xdr:spPr>
            <a:xfrm>
              <a:off x="28979280" y="2155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25</xdr:col>
      <xdr:colOff>40110</xdr:colOff>
      <xdr:row>7</xdr:row>
      <xdr:rowOff>168104</xdr:rowOff>
    </xdr:from>
    <xdr:to>
      <xdr:col>25</xdr:col>
      <xdr:colOff>40470</xdr:colOff>
      <xdr:row>7</xdr:row>
      <xdr:rowOff>168464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173" name="Entrada de lápiz 172">
              <a:extLst>
                <a:ext uri="{FF2B5EF4-FFF2-40B4-BE49-F238E27FC236}">
                  <a16:creationId xmlns:a16="http://schemas.microsoft.com/office/drawing/2014/main" id="{500F33B7-C7E5-2F64-8C5A-199C4D415719}"/>
                </a:ext>
              </a:extLst>
            </xdr14:cNvPr>
            <xdr14:cNvContentPartPr/>
          </xdr14:nvContentPartPr>
          <xdr14:nvPr macro=""/>
          <xdr14:xfrm>
            <a:off x="26771760" y="2239560"/>
            <a:ext cx="360" cy="360"/>
          </xdr14:xfrm>
        </xdr:contentPart>
      </mc:Choice>
      <mc:Fallback xmlns="">
        <xdr:pic>
          <xdr:nvPicPr>
            <xdr:cNvPr id="173" name="Entrada de lápiz 172">
              <a:extLst>
                <a:ext uri="{FF2B5EF4-FFF2-40B4-BE49-F238E27FC236}">
                  <a16:creationId xmlns:a16="http://schemas.microsoft.com/office/drawing/2014/main" id="{500F33B7-C7E5-2F64-8C5A-199C4D415719}"/>
                </a:ext>
              </a:extLst>
            </xdr:cNvPr>
            <xdr:cNvPicPr/>
          </xdr:nvPicPr>
          <xdr:blipFill>
            <a:blip xmlns:r="http://schemas.openxmlformats.org/officeDocument/2006/relationships" r:embed="rId228"/>
            <a:stretch>
              <a:fillRect/>
            </a:stretch>
          </xdr:blipFill>
          <xdr:spPr>
            <a:xfrm>
              <a:off x="26762760" y="22309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_ANUAL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uditores-my.sharepoint.com/Mis%20documentos/Fiscal/Ajuste%202001/Dep%20Fiscal%20jun%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5620%20Revision%20de%20Activo%20Fijo%20y%20Depreciaci&#243;n%20Acumulada%20-%20Quali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AA-6420%20Voucheo%20de%20IMSS,%20SAR,%20INFONAVI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ilberto.Avendano\My%20Documents\2009\MCAFEE\Anual\Lista%20de%20requerimientos%20-%20visita%20final%20C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KSH%20Voucheo%20de%20Impuesto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cano\Desktop\Aerocomidas\Final\SAA-6410%20Voucheo%20de%20Impuest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40%20Vaciado%20de%20declaraciones%20de%20impuesto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0000.1%20B-10%203er%20docto.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uditores-my.sharepoint.com/Documents%20and%20Settings/jruiz016/My%20Documents/COMDISCO/anual/COMD%20dec%20anual%202003%20modifica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slopez\Configuraci&#243;n%20local\Archivos%20temporales%20de%20Internet\Content.IE5\V43K7ZU1\Documents%20and%20Settings\nasotelo\My%20Documents\6412%20Impuestos%20por%20Pagar%20Dic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eorgina.Mendez\My%20Documents\Georgina\HONEYWELL\H%20International\H%20International%202008\C&#225;lculo%20anual%202007%20consolidado\Aerospace\AER%20ANUAL%2007%20dos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/Mitchellserver/2.individual/Martin%20Moore/MKMAccounts/Management%20Accounts/Management%20Accounts%202000/Period%2010%2029.1.00-26.2.00/Trial%20Balance%20,%20P&amp;L%20&amp;%20Balance%20Sheet.xls" TargetMode="External"/><Relationship Id="rId1" Type="http://schemas.openxmlformats.org/officeDocument/2006/relationships/externalLinkPath" Target="/Mitchellserver/2.individual/Martin%20Moore/MKMAccounts/Management%20Accounts/Management%20Accounts%202000/Period%2010%2029.1.00-26.2.00/Trial%20Balance%20,%20P&amp;L%20&amp;%20Balance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INANCE\LMARTI\taxpackage98\AccruedBonus-Detail9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192.168.1.2/ksmartcw/GRUPO%20AJA%20GOMEZ/SERVICIO%20SOLARES/SERVICIO%20SOLARES/PapelesTrabajoAuditoria2004/CEDIMP01.xls" TargetMode="External"/><Relationship Id="rId1" Type="http://schemas.openxmlformats.org/officeDocument/2006/relationships/externalLinkPath" Target="/192.168.1.2/ksmartcw/GRUPO%20AJA%20GOMEZ/SERVICIO%20SOLARES/SERVICIO%20SOLARES/PapelesTrabajoAuditoria2004/CEDIMP0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/fr-leva-cel1/Carrefour_Dir_Fin_Gestion$/DOCUME~1/VILLETTH/LOCALS~1/Temp/TRANSCONSOLIDE%2007_01.xls" TargetMode="External"/><Relationship Id="rId1" Type="http://schemas.openxmlformats.org/officeDocument/2006/relationships/externalLinkPath" Target="/fr-leva-cel1/Carrefour_Dir_Fin_Gestion$/DOCUME~1/VILLETTH/LOCALS~1/Temp/TRANSCONSOLIDE%2007_0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/MASTER/Auditoria/Documents%20and%20Settings/Dalvarez/Mis%20documentos/CEDIMP01123.xls" TargetMode="External"/><Relationship Id="rId1" Type="http://schemas.openxmlformats.org/officeDocument/2006/relationships/externalLinkPath" Target="/MASTER/Auditoria/Documents%20and%20Settings/Dalvarez/Mis%20documentos/CEDIMP01123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/192.168.1.2/ksmartcw/Luis%20Miguel/PBCS%20TEKCHEM%202005_copia%20lmc.xls" TargetMode="External"/><Relationship Id="rId1" Type="http://schemas.openxmlformats.org/officeDocument/2006/relationships/externalLinkPath" Target="/192.168.1.2/ksmartcw/Luis%20Miguel/PBCS%20TEKCHEM%202005_copia%20lmc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/Mxs-egallardo/COMPA&#209;IAS%20GRUPO%20MZM/CasaMarzam/Impac%2096/DEP%2096.xls" TargetMode="External"/><Relationship Id="rId1" Type="http://schemas.openxmlformats.org/officeDocument/2006/relationships/externalLinkPath" Target="/Mxs-egallardo/COMPA&#209;IAS%20GRUPO%20MZM/CasaMarzam/Impac%2096/DEP%20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davante.MX\Desktop\5611%20Mov.%20de%20Act.%20Fijo%20y%20Dep'n%20Ac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M GLOBAL"/>
      <sheetName val="BIMESTRAL"/>
      <sheetName val="Hoja1"/>
      <sheetName val="ACUMUALDO GLOBAL"/>
      <sheetName val="ACUMULADO X BLOQUE"/>
      <sheetName val="DESGLOSAD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Altas-Bajas"/>
      <sheetName val="Reporte"/>
      <sheetName val="MAQ.EQ. "/>
      <sheetName val="EQ.OF "/>
      <sheetName val="EQ.TRANS "/>
      <sheetName val="EQ.COMP "/>
      <sheetName val="GTOSINST"/>
      <sheetName val="Gastos inst nva amor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MA"/>
      <sheetName val="Verificación de Activos"/>
      <sheetName val="Revision de altas"/>
      <sheetName val="Amarre Deprec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 global del IMSS"/>
      <sheetName val="B9831944101"/>
      <sheetName val="Y5623454104"/>
      <sheetName val="E4971102104"/>
      <sheetName val="D3818318106"/>
      <sheetName val="B6151540105"/>
      <sheetName val="L4316819108"/>
      <sheetName val="E534915110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Requerimientos"/>
      <sheetName val="Balanza dic08"/>
      <sheetName val="Formato 1"/>
      <sheetName val="Formato 2"/>
      <sheetName val="Formato 3"/>
      <sheetName val="IMPTS A FAVOR"/>
      <sheetName val="IVA A FAVOR 2008"/>
      <sheetName val="IVA A FAVOR 2007"/>
      <sheetName val="Formato 10-G"/>
      <sheetName val="IVA A FAVOR 2005"/>
      <sheetName val="IMPUEST-07"/>
      <sheetName val="Formato 4"/>
      <sheetName val="Formato 5"/>
      <sheetName val="Gastos por amortizar"/>
      <sheetName val="Formato 6"/>
      <sheetName val="Formato 7"/>
      <sheetName val="Formato 7-A"/>
      <sheetName val="Formato 7-B"/>
      <sheetName val="Formato 7-C"/>
      <sheetName val="Formato 8"/>
      <sheetName val="Prov. resumen"/>
      <sheetName val="MBO Bonos"/>
      <sheetName val="Aguinaldo"/>
      <sheetName val="Comisiones "/>
      <sheetName val="PF y SC 08"/>
      <sheetName val="Formato 9"/>
      <sheetName val="Vaciado Declara"/>
      <sheetName val="Formato 10-A"/>
      <sheetName val="Cálculo de pp IETU"/>
      <sheetName val="I. Determinación ISR CU mzo"/>
      <sheetName val="Formato 10-B"/>
      <sheetName val="I. Determinación IVA Complem"/>
      <sheetName val="Formato 10-C"/>
      <sheetName val="Formato 10-D"/>
      <sheetName val="Formato 10-E (N-A)"/>
      <sheetName val="Formato 10-F"/>
      <sheetName val="Formato 10-H"/>
      <sheetName val="Formato 10-I"/>
      <sheetName val="Formato 10-J"/>
      <sheetName val="Formato 11"/>
      <sheetName val="Formato 11-A"/>
      <sheetName val="Formato 11-B"/>
      <sheetName val="Formato 11-C"/>
      <sheetName val="Formato 11-D"/>
      <sheetName val="Formato 12"/>
      <sheetName val="Formato 13"/>
      <sheetName val="Formato 14"/>
      <sheetName val="Formato 15"/>
      <sheetName val="Formato 16"/>
      <sheetName val="Formato 17"/>
      <sheetName val="Formato 18"/>
      <sheetName val="Formato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ucheo"/>
      <sheetName val="IMSS, SAR, INFONAVIT"/>
      <sheetName val="2% nómina"/>
      <sheetName val="Excesos e Insuficiencias"/>
      <sheetName val="Prueba global del IMSS"/>
      <sheetName val="XREF"/>
      <sheetName val="Tickmark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sos e insuficiencias"/>
      <sheetName val="Declaración múltiple"/>
      <sheetName val="2% nómina"/>
      <sheetName val="Cálculo de PP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E"/>
      <sheetName val="RESUMEN CONSOLIDADO IMSS"/>
      <sheetName val="Global IMSS"/>
      <sheetName val="pago del 2%"/>
      <sheetName val="XREF"/>
      <sheetName val="Tickmark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S"/>
      <sheetName val="Cto. Vta."/>
      <sheetName val="Inv. Dic 00"/>
      <sheetName val="REEXP. CAPITAL"/>
      <sheetName val="REPOMO-00"/>
      <sheetName val="RESULTADOS"/>
      <sheetName val="3ER .DOCTO. "/>
      <sheetName val="A.F. RESUMEN"/>
      <sheetName val="activo fijo"/>
      <sheetName val="Act.FijoDiferido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ltado fiscal"/>
      <sheetName val="ingresos y gastos"/>
      <sheetName val="actlz pérdida"/>
      <sheetName val="actlz ISR a favor"/>
      <sheetName val="Concil Cont Fis"/>
      <sheetName val="AJUSTE"/>
      <sheetName val="Balanzas anuales"/>
      <sheetName val="Balanzas ctas dólares"/>
      <sheetName val="I.A."/>
      <sheetName val="Prom I.A."/>
      <sheetName val="coef Ut"/>
      <sheetName val="CUCA"/>
      <sheetName val="CUFIN"/>
      <sheetName val="nota IV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6411 SUFICIENCIAS"/>
      <sheetName val="6412 Pps."/>
      <sheetName val="IMSS_p "/>
      <sheetName val="6415-P. Global IMSS"/>
      <sheetName val="SAR E INFONAVIT_p "/>
      <sheetName val="Amarre de Iva"/>
      <sheetName val="Iva Trasladado cobrado en dic."/>
      <sheetName val="Iva Acreed. pag. en  Resum. dic"/>
      <sheetName val="IVA acred Cheques dic."/>
      <sheetName val="Pagos filiales dic"/>
      <sheetName val="varios dic"/>
      <sheetName val="2% NOMINA"/>
      <sheetName val="XREF"/>
      <sheetName val="Tickmark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x.1 OBS "/>
      <sheetName val="x.2 DESC"/>
      <sheetName val="x.3 CCF"/>
      <sheetName val="x.4 RES FIS"/>
      <sheetName val="x.5 INGXMAQ"/>
      <sheetName val="x.6 ISR ACRED IMPAC"/>
      <sheetName val="x.7 PTU"/>
      <sheetName val="x.8 CU"/>
      <sheetName val="x.9 IMPAC "/>
      <sheetName val="x.10 BENEFICIO"/>
      <sheetName val="x.11 PTU DISM"/>
      <sheetName val="x.12 DEP FISCAL"/>
      <sheetName val="x.13 AAI"/>
      <sheetName val="x.14 PP ISR"/>
      <sheetName val="CUFIN"/>
      <sheetName val="BCE mxli"/>
      <sheetName val="ER mxli"/>
      <sheetName val="BCE DLL mxli"/>
      <sheetName val="BCE chih"/>
      <sheetName val="ER chih"/>
      <sheetName val="BCE DLL chih"/>
      <sheetName val="REV DLL chih"/>
      <sheetName val="REV DLL mxl"/>
      <sheetName val="INTG CTAS chih"/>
      <sheetName val="BURDER mxli"/>
      <sheetName val="AMVO mxli"/>
      <sheetName val="GASTOS mxli"/>
      <sheetName val="BURDEN"/>
      <sheetName val="ADMIN"/>
      <sheetName val="CTOVTA mxli"/>
      <sheetName val="x.20 ND"/>
      <sheetName val="NOM mxli"/>
      <sheetName val="NOM chih"/>
      <sheetName val="SUELDOS"/>
      <sheetName val="DIA FVO"/>
      <sheetName val=" PRIMA ANT"/>
      <sheetName val="VACACIONES"/>
      <sheetName val="OTRAS PROV"/>
      <sheetName val="ADEUDOS PF,ETC."/>
      <sheetName val="OTROS GTOS"/>
      <sheetName val="OTROSING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B"/>
      <sheetName val="Index"/>
      <sheetName val="P&amp;L"/>
      <sheetName val="BS &amp; Anal"/>
      <sheetName val="Summary"/>
      <sheetName val="Dept YTD"/>
      <sheetName val="Fixed Assets"/>
      <sheetName val="Bags"/>
      <sheetName val="Prepared"/>
      <sheetName val="CumBS"/>
      <sheetName val="CumP&amp;L"/>
      <sheetName val="Purchases"/>
      <sheetName val="Sales"/>
      <sheetName val="Dept 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XCONTROL98"/>
      <sheetName val="CODA98"/>
      <sheetName val="TaxProvision98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MON"/>
      <sheetName val="SILVERIO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MARRE-RAM"/>
      <sheetName val="RAMON"/>
      <sheetName val="JULIO"/>
      <sheetName val="AGOSTO"/>
      <sheetName val="JUNIO"/>
      <sheetName val="SILVERIO"/>
      <sheetName val="S-CDIC"/>
      <sheetName val="S-CH-DIC"/>
      <sheetName val="S-CLIE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T-22"/>
      <sheetName val="EF-1"/>
      <sheetName val="EF-2"/>
      <sheetName val="EF-3"/>
      <sheetName val="EF-16 SEPT 05"/>
      <sheetName val="EF-16 CIERRE 2004"/>
      <sheetName val="EF-16 2004"/>
      <sheetName val="EF-16 DIC 05"/>
      <sheetName val="A-10"/>
      <sheetName val="A"/>
      <sheetName val="A-1-A"/>
      <sheetName val="A-20"/>
      <sheetName val="A-21"/>
      <sheetName val="A-22"/>
      <sheetName val="B"/>
      <sheetName val="B-5"/>
      <sheetName val="B-10"/>
      <sheetName val="B-11"/>
      <sheetName val="B-12"/>
      <sheetName val="B-20"/>
      <sheetName val="B-21"/>
      <sheetName val="B-50"/>
      <sheetName val="B-60"/>
      <sheetName val="B-90"/>
      <sheetName val="B-91"/>
      <sheetName val="C"/>
      <sheetName val="C-1"/>
      <sheetName val="C-2"/>
      <sheetName val="C-3"/>
      <sheetName val="C-4"/>
      <sheetName val="C-5"/>
      <sheetName val="C-6"/>
      <sheetName val="C-7"/>
      <sheetName val="C-8"/>
      <sheetName val="C-10"/>
      <sheetName val="C-12"/>
      <sheetName val="C-4-F"/>
      <sheetName val="C-5-F"/>
      <sheetName val="C-7-F"/>
      <sheetName val="C-8-F"/>
      <sheetName val="C-9-F"/>
      <sheetName val="C-10-F"/>
      <sheetName val="C-11-F"/>
      <sheetName val="C-12-F"/>
      <sheetName val="C-13-F"/>
      <sheetName val="U.V"/>
      <sheetName val="U.V-1"/>
      <sheetName val="U.V-3"/>
      <sheetName val="U.V-4"/>
      <sheetName val="U.V-5"/>
      <sheetName val="U.V.-8"/>
      <sheetName val="U.V-9"/>
      <sheetName val="U.V-10"/>
      <sheetName val="U.V-11"/>
      <sheetName val="V-91"/>
      <sheetName val="W"/>
      <sheetName val="W-10"/>
      <sheetName val="W-20"/>
      <sheetName val="W-25"/>
      <sheetName val="W-26"/>
      <sheetName val="AA"/>
      <sheetName val="AA MATRIZ"/>
      <sheetName val="AA-5"/>
      <sheetName val="AA-5 FINAL"/>
      <sheetName val="AA-6"/>
      <sheetName val="AA-7"/>
      <sheetName val="BB"/>
      <sheetName val="BB-10"/>
      <sheetName val="BB-20"/>
      <sheetName val="BB-30"/>
      <sheetName val="CC"/>
      <sheetName val="CC-10"/>
      <sheetName val="CC-13"/>
      <sheetName val="CC-13F"/>
      <sheetName val="CC-13-1"/>
      <sheetName val="CC-14"/>
      <sheetName val="CC-14F"/>
      <sheetName val="CC-14-1"/>
      <sheetName val="CC-14-2"/>
      <sheetName val="CC-20"/>
      <sheetName val="CC-30"/>
      <sheetName val="CC-32"/>
      <sheetName val="CC-33"/>
      <sheetName val="CC-34"/>
      <sheetName val="CC-35"/>
      <sheetName val="DD"/>
      <sheetName val="DD-10"/>
      <sheetName val="DD-11"/>
      <sheetName val="DD-12"/>
      <sheetName val="DD-30"/>
      <sheetName val="DD-40"/>
      <sheetName val="DD-41"/>
      <sheetName val="DD-42"/>
      <sheetName val="FF"/>
      <sheetName val="FF-30"/>
      <sheetName val="FF-31"/>
      <sheetName val="FF-31-2"/>
      <sheetName val="FF-31-3"/>
      <sheetName val="FF-32"/>
      <sheetName val="FF-32-1"/>
      <sheetName val="FF-33"/>
      <sheetName val="LL"/>
      <sheetName val="SS"/>
      <sheetName val="10"/>
      <sheetName val="10.10"/>
      <sheetName val="20"/>
      <sheetName val="25"/>
      <sheetName val="25-40"/>
      <sheetName val="31"/>
      <sheetName val="60"/>
      <sheetName val="70"/>
      <sheetName val="90"/>
      <sheetName val="GLTRBL4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C"/>
      <sheetName val="CASA"/>
      <sheetName val="LEON"/>
      <sheetName val="GUAD"/>
      <sheetName val="IA MNTE"/>
      <sheetName val="IMPAC VHS"/>
      <sheetName val="IMPAC MTY"/>
      <sheetName val="ISR MTY"/>
      <sheetName val="ISR VHS"/>
      <sheetName val="ISR MNTE"/>
      <sheetName val="INPC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 A F"/>
      <sheetName val="MMA S.I."/>
      <sheetName val="Verificación de Activos"/>
      <sheetName val="Revisión altas"/>
      <sheetName val="Dep oct 03"/>
      <sheetName val="XREF"/>
      <sheetName val="Tickmarks"/>
      <sheetName val="Conexión Dic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6:38.19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101 30 6813,'19'6'3418,"-1"-2"-2788,-2-1-180,-3 0-91,0-2-179,-4-1-90,-1-1 0,-2 0-90,-1-1 90,-2-4 0,-4 2 90,-20-11-180,6 10 0,-29-6 0,24 10 0,-11 0 0,15 4 0,1 1 0,1 2-90,-1 4 90,5-1-90,1 11 90,9-8-90,16 13 0,0-16 0,52 8 90,-31-13 0,13-3 0,1-2 90,-11-2 540,39-8-450,-52 7 0,15-3-180,-34 5 90,-11 3-90,-8 2 0,-33 11 0,17-4-810,-43 21 270,37-15-1798,-33 23 1438,41-22 900,-19 17 0,29-19 0,-6 6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0:44.33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120 742 6094,'-11'0'359,"0"0"-179,0 0-90,2 0 0,0 0 0,0 0 90,1 0-90,-2 0 180,-2-3-180,3 0 180,-4-6-181,10 4 91,-2-9-90,5 7 0,0-3 0,2 2 0,0-1-90,1 0 90,3-7-90,-1 4 90,11-12-90,-6 12 0,24-20 0,-17 20 0,32-18 0,-28 19 0,33-11 0,-29 13 0,33-9 0,-33 11 0,29-6 0,-33 9 0,17-4 0,-25 5-540,14-1 271,-15 3-1081,15-2 1350,-15 1 0,8-1 0,-9 1 0</inkml:trace>
  <inkml:trace contextRef="#ctx0" brushRef="#br0" timeOffset="457">1844 126 8432,'-7'0'360,"-1"0"-270,0 0 0,-1 0 0,0 0 90,0 0 90,-5 0-270,6 0 90,-6 0-90,7 0 0,-1 0 0,2 1 0,0-1 0,0 1 0,0 0 0,-5 2 0,3 0 0,-10 4 0,10-3 0,-10 7 0,11-7 0,-8 7 0,9-7 0,-5 5 0,7-5 0,2 4 0,3-5 0,12 1 0,-2-2 0,10-2 0,-2-1 0,13-3 0,-7 1 0,11-2 0,-2 0 0,-9 1-90,12 0 90,-19 2 0,10 0 0,-17 2 0,5 3 0,-12-1 0,-1 7 0,-4-5 0,-7 12 0,3-8 0,-7 7 0,7-8 0,-5 7 0,7-9-90,-2 8-180,6-9-1079,7 6 539,2-6 810,8 0 0,1-2 0,2-1 0</inkml:trace>
  <inkml:trace contextRef="#ctx0" brushRef="#br0" timeOffset="693">3063 183 6903,'39'4'3328,"-7"-1"-3148,-24-3-180,-1 0 90,0 0-90,0 0 90,9 0-90,-6 0 0,14-1 90,-8 1 0,61-8-90,-27 3-757,14-2 1,3 0 756,11-3 0,-23 3 0,1 0 0,36-5 90,6-1-90,-47 7 0,1-1-45,-2 1 0,4-1 90,35-4 0,0-1-90,-35 5 0,0 0-540,47-6 1,-6 0 44,-31 6-720,-9 0 1,-6 2 1257,-19 3 0,8-1 0,-25 4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6:16.8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6:22.4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24575,'0'0'0</inkml:trace>
  <inkml:trace contextRef="#ctx0" brushRef="#br0" timeOffset="715">68 125 24575,'0'0'0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6:41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26 109 24575,'0'0'0</inkml:trace>
  <inkml:trace contextRef="#ctx0" brushRef="#br0" timeOffset="706">0 0 24575,'0'0'0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7:50.90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279 163 6903,'5'-5'989,"0"1"-809,-1 0 0,-1-1-90,0 1-90,-1 0 0,3-4 0,-3 3 0,4-4 0,-3 6 0,3-5 0,-2 4 180,5-6-90,-6 6-90,5-5 90,-5 7-90,3-5 0,-3 5 0,3-3 0,-4 2 90,5-3-90,-5 4 180,4-5-180,-4 4 0,0-3 0,-1 4 90,0-5 0,-2 4-90,-1-3 0,0 4 0,-4-3 0,2 2 0,-9-1 0,5 3 0,-18 1 0,11 1-90,-20 5 90,5 3 0,-20 8 0,15-4 0,-17 10 0,33-13 0,-9 4-90,13-6 90,5-2-90,-4 2 90,8-4-90,-4 6 0,7-1 90,-1 0-90,8 1 0,-1-5-540,9 5 451,-7-6-91,5 3-270,-5-5 540,3 1 0,-1-2 0,2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7:55.64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59 0 7083,'16'18'2878,"-3"-2"-2338,-5-1-180,-4-3-180,-2-1 0,-2-1-90,-2 0-90,1 0 89,-2 1-89,-1 1 0,-11 20 0,-2 0-89,-2 5-1081,-2-1 631,14-23-1,-2 6-180,6-11 1,2-1-181,1-2 900,1 0 0,1-2 0,1 1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00.80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877 307 6363,'1'-17'810,"1"0"-540,-1 0-90,1 0 0,0-1-1,1 2 91,-1-1 0,0 1 270,1-5 809,1-6-899,-2 7 1169,0-13-1169,-2 22-270,0-7-1,0 11 1,0 0-90,-1 1-90,0 0 90,0 0-90,-1 1 0,-2 1 0,-1 3 0,-18 23 0,5 0 45,-19 34 0,-4 8-45,2 5-948,-7 16 1,2 2 947,6 0 0,16-24 0,-1 8 0,3-6 0,5-12 0,2 1 0,-1 29 0,0 14 0,5-15-90,4 17-45,4-1 0,4-6-45,4-31-1155,3-1 0,0-2 705,-1-11-3765,7 42 3496,-12-67 899,-3 12 0,-4-25 0,-3 2 0</inkml:trace>
  <inkml:trace contextRef="#ctx0" brushRef="#br0" timeOffset="185">36 1181 6543,'-11'-18'1799,"2"1"-1529,2 3-90,1 2 0,3 1-90,3 1-90,1 2 90,5 0-90,2 2 0,23-2 0,38 8 0,-11-2 0,3 9 0,-1 2-433,-8 2 253,-1 2 0,-1 1-180,-4 2-1529,37 23 1889,-45-18 0,15 13 0,-31-16 0</inkml:trace>
  <inkml:trace contextRef="#ctx0" brushRef="#br0" timeOffset="357">1243 1254 6993,'16'6'2069,"-1"-2"-1799,-2 1 0,-2-1-181,-2 0 1,-2 0 0,-1-1 0,2 5-90,-4-2 0,0 9 0,-5-7-359,-4 15 89,2-9-180,-3 9 0,3-8-179,0 0-181,2 0 90,1 0 720,1-1 0,2 0 0,1 0 0</inkml:trace>
  <inkml:trace contextRef="#ctx0" brushRef="#br0" timeOffset="653">2163 1315 7173,'-2'-6'1169,"-1"1"-809,-4 2-180,-3 0 90,-2 1-90,-2 0 0,-3 1-90,-2 1 359,-40 9-449,25-3 90,-52 20-90,54-12 0,-34 25 0,43-20 0,-10 14 0,21-15 0,3 2 0,2-1 0,4 2 0,6 9 0,2-6 0,21 26 0,-8-24 0,31 29 0,-26-33-797,13 11 797,-20-20 90,-4-1 0,-1-1 0,-3-1 0,-1 5-90,-6-6 0,-10 8-90,-4-10-810,-53 12 450,27-11-405,-18 1 1,-1-1 225,8-3 708,-30 2 1,41-5-1,2 0 1</inkml:trace>
  <inkml:trace contextRef="#ctx0" brushRef="#br0" timeOffset="1293">3248 1608 7533,'-5'-3'1079,"-1"0"-809,-1 1-90,-1 0 0,-4 0 90,-2 2-91,-3 0 181,-13 4 180,-37 16-540,18-5-558,-38 20 558,50-16 0,-34 26 0,37-19 0,-34 43 0,47-41 0,-10 36 0,27-43-180,10 22 90,3-27-360,21 12 360,-12-18-269,30 1 269,-24-9 558,34-7-468,-32-1-3392,32-11 3392,-32 8 0,29-12 0,-32 11 90,23-9-90,-28 10 180,17-6-90,-23 9 179,11-3-179,-15 5 4292,8-3-4112,-10 5 89,2 0-269,-7 4 90,-4 5-180,0-1 0,-7 13 0,5-8 90,-5 20-90,8-19-180,9 15 90,0-19-269,16 2 179,-7-7-270,46-12 450,-28 1-90,57-22 90,-53 14 90,36-18 0,-46 20 360,19-9-271,-33 15 271,8 0-360,-17 8 270,-1 5-180,-4 2 0,-6 15-90,1-8-90,-6 23 0,7-18 0,-2 20-270,6-23-810,5 13 361,-1-19-1980,6 6 1620,-6-11 1079,2 1 0,-3-4 0,0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7:59.61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1152 217 6633,'8'-8'900,"-1"0"-630,-1 1-91,-2 0 1,-1 1 0,0-2 90,-2 1-90,1 0 0,-1 0 360,-4-14-450,0 9 269,-15-22 1,5 20 270,-36-22-630,24 24 90,-50-9-90,41 19 0,-37 7 0,32 5 0,-16 20 0,-3 5 0,-1 8-934,-6 12 1,1 3 933,10 6 0,17-7 0,-4 13 0,7-6 0,9-16 0,3 2 30,-5 19 0,-1 9 0,7-10-30,6 23 0,8 0 0,4 0 0,5-1-30,2-24 0,3 9 0,-1-12-150,4 11 0,0-5 0,1-4 1,-4-23-721,4 28 630,-7-42-899,2 18 719,-5-37-899,-2 2 1349,-1-11 0,-3-2 0,0-3 0</inkml:trace>
  <inkml:trace contextRef="#ctx0" brushRef="#br0" timeOffset="158">105 1432 6363,'-29'-57'749,"1"1"1,1 3 0,8 14-660,17 32 0,4-2 0,-1 3 0,4-2-90,2 2 90,22-8-90,-5 4 90,33-9-90,-20 10-270,15 1 0,2 2 0,-1 1-469,3 3 1,-1 0 199,-14 4-91,10 2 630,-19 0 0,-1 1 0,-3 0 0</inkml:trace>
  <inkml:trace contextRef="#ctx0" brushRef="#br0" timeOffset="345">1402 1273 6993,'31'7'1079,"-2"-2"-899,-4 1-90,-3-2 0,-3 0 0,-3 0-90,-2-1 90,-3-1 180,4 3-180,-7-2-90,4 5 90,-11-5-90,-7 11-90,-1-5 0,-7 7-90,3-5-180,-2 2 90,-1 1-179,0 0-181,0 1 0,1 0 630,-1 0 0,2 0 0,1-2 0</inkml:trace>
  <inkml:trace contextRef="#ctx0" brushRef="#br0" timeOffset="667">2076 1302 6543,'20'-1'1799,"-2"1"-1439,-2 0-180,-3 1 0,-2 0-90,-2 0-90,-3 0 90,-1 1-90,0 4 0,-3-2 0,-3 10 0,-2-6 0,-8 12 0,5-10 0,-4 5 0,6-8 0,1-1 0,1-2 0,1 0 0,2-1 0,1 0 0,16-3 0,-3-3 0,46-14 0,-24 5 0,14-5 0,2 0 0,-2 1 0,5 2 0,-1 2 90,-10 5 0,39 8 0,-56 6 0,17 26-90,-33-11 89,-8 63-89,-8-43 0,-13 50-89,6-55-91,-6 28 0,11-36-810,3 22 451,7-36 539,22 6 0,-6-18 0,13-1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09.21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521 199 7173,'6'-15'1529,"-2"0"-1169,-2 2-90,-3 2 0,0 0-1,-3 1-89,-2 2 90,0 1 0,-2 0 180,-5-2-270,1 3 89,-20-3-179,-22 12-90,11-1 0,-37 29 0,49-8 0,-19 17 0,23-10-1393,1 3 1393,0 4-90,-15 43 0,18-28-180,2 9 0,4-1 0,9-8-180,5 2 1,5-1 179,5-12-1559,24 40 1469,-11-52 268,31 26 1,-26-36-1,15 9 1</inkml:trace>
  <inkml:trace contextRef="#ctx0" brushRef="#br0" timeOffset="268">605 980 6273,'19'0'990,"-2"0"-720,-2 0-90,-2 0 89,-3 0 1,-1-1 90,-1 1 360,3-2 359,2-1-629,-2 0 719,3-5-989,-9 4 90,2-4-90,-6 5 0,-2-4-180,0 5 0,-4-3 0,2 5 0,-5 2 0,4-1-90,-7 6 90,7-3 0,-2 4 0,4-5-90,4 6 90,1-5-180,9 3 0,-2-6-989,22-6 539,-12-1-1619,29-17 1260,-27 10 989,18-16 0,-24 13 0,2-4 0</inkml:trace>
  <inkml:trace contextRef="#ctx0" brushRef="#br0" timeOffset="629">1657 231 7353,'23'-12'1799,"-2"1"-1439,-5 2-91,-3 1-89,-1 1-90,-4 1 90,-1 2-90,-2 1 90,-2 1 360,-1 2-450,-4 3 90,-11 16-180,1-2 0,-25 38 0,17-24-352,-14 24 352,14-21-550,-1 2 550,3 0-180,-7 23 90,11-23-97,-3 30 187,15-44 0,14 15 0,-1-26 0,31 5 0,-18-12 0,41 3 0,-35-5 0,44 4 90,-48-3 508,22 4-418,-36-5 654,3 4-744,-11-2 16,-5 12-16,-3-7-270,-15 18 0,7-15-1529,-20 18 1080,18-20-1350,-13 9 1259,19-15 720,-1 1 0,6-4 0,1-1 0</inkml:trace>
  <inkml:trace contextRef="#ctx0" brushRef="#br0" timeOffset="1080">2114 717 6363,'80'-24'1169,"0"-1"1,-4 1-1,-23 10-809,-48 15-90,-1 0-90,-1 2 0,-1 0-90,-1 2 0,-2 7-90,-1-1 0,-7 20 0,3-13-90,-9 24 90,10-24-90,-1 20-90,8-26-270,8 8 270,1-18-269,41-11 359,-21 1-3302,65-21 3302,-51 14-270,8-1 0,-1 1 270,-7 2-361,33-6 451,-48 13-184,23 0 184,-33 4 3078,14 3-2988,-28 0 951,3 3-951,-6-2 620,1 5-620,-2-5 457,0 6-367,-1-4-90,0 3 0,-1-2-90,1 5 90,-1-4-90,4 10 0,-1-10 0,8 9 0,-2-8 0,30 7-90,-17-11-270,34-3 90,-28-6-629,47-20 719,-41 13-270,38-17 360,-52 22 0,10-5 0,-21 10-90,2 2 1,-7 2-1081,1 4 1260,-2-1 0,0 0 0,0-1 0</inkml:trace>
  <inkml:trace contextRef="#ctx0" brushRef="#br0" timeOffset="1789">4411 73 6363,'18'-16'1709,"-2"1"-1259,-4 3-180,-4 2 90,-2 3-90,-2 1-1,-3 2 1,-2 2 900,-10 5-901,2 1 361,-25 21-450,15-7 90,-14 22 0,0 4-270,2 2-417,-3 8 0,0 3 417,6-3-1768,-2 14 0,1 1 1498,5-5 135,2-1 0,3-4 46,12-21-181,-2 18 90,7-32-540,1 12 630,2-28 528,0 2-438,0-12 3482,-6-11-3392,2 5 90,-10-15-180,6 14 0,-6-8 0,9 11 0,-3-3 0,4 7-270,1 1 90,4 5 0,2 1-90,3 2-269,13 5 449,-5-4-450,32 7 450,-21-11 0,45 0 90,-37-7 90,46-10 0,-47 5 810,39-16-721,-49 15 451,17-9-360,-33 14 270,-1-1-360,-8 5 89,-11 6-179,4 0-90,-14 10 0,12-7 90,-7 14-90,14-13-180,8 13 90,4-16-359,17 5 179,-7-12-450,43-16 630,-27 4 0,56-28 90,-54 20 0,21-13 0,-11 1 270,-7 6-270,-1-1 270,-14 8-90,-19 15 180,-6 3-180,-3 5-90,-15 15 0,7-7-90,-20 28 0,20-22 0,-10 21 0,18-19 0,7 5 0,3-7-90,19 7 90,-8-13 0,35 16-90,-25-17 90,48 16 0,-45-18 90,28 10-90,-41-12 90,8 7-180,-18-7-270,-3 10 90,-12-9-1889,-43 17 1350,19-13 809,-49 12 0,38-15 0,-15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08.70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111 1135 6183,'-7'1'720,"0"-1"-450,1 0-90,0 0 0,0 0-90,1 0 90,-1 0-91,2 0 271,-3 0 540,-3 0-630,2 0 359,-4 0-359,9 0-90,-3 0 0,3 0 0,1 0-90,0 0 90,-1 0 0,0 0-91,1 0 1,0-5-90,2 0 0,7-11 90,1 0-90,28-44 0,-8 17-943,12-21 0,3-4 943,2-3 0,-11 16 0,5-8 0,-5 7 0,13-22 0,-1-2 0,-2 3 0,-12 18-426,-2 2 1,-4 4 425,-10 21-90,9-22 90,-21 44 0,0-1 0,-5 12 0,-6 22 0,2-2 0,-11 60 0,7-29 0,-1 21 0,0 4 1349,2 1-1349,2 12 0,2 1 0,5-16 0,5 1 0,2-5 0,3-20 0,31 37 0,-20-66 90,41 1-90,-32-31-2261,36-29 2261,-30 3 0,7-17 0,1-4-279,3-13 279,-8 2 0,5-13 0,-6 9 0,-14 24 0,-2-1 0,10-23 0,4-9 0,-8 14-90,0-2 45,-7 12 0,-1 3-135,-8 16-1169,7-20 899,-13 36-1192,4-10 1012,-10 27 630,-1 1 0,-1 5 0</inkml:trace>
  <inkml:trace contextRef="#ctx0" brushRef="#br0" timeOffset="239">1519 1032 6903,'7'7'1259,"0"0"-989,-2-3-90,0 0 0,0-2 90,-1 1-90,1-1 90,0-1 539,3 0-449,-4 0 270,7-1-451,-7 0 91,6 0-180,-6 0 0,4 0-90,-5 0 0,2 0-90,-3 0-1259,3 0 719,-4 0-1079,3 0 720,-1-1 989,0 0 0,1-2 0,-1 1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16.36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259 141 6813,'12'-36'2789,"-3"5"-2610,-13 21-89,-1 1 0,-1 0 0,-1 0 0,-1 1 0,-13-5-90,6 7 0,-26-4 0,22 10 0,-22 6 0,21 1 0,-23 21 0,25-13-90,-11 31 90,26-30 0,5 17 0,5-22 0,18 6 0,-8-11 0,29-2 0,-23-7 0,29-10 0,-31 5 0,17-6 90,-24 9-90,6-1 0,-14 5 0,-3 6 0,-3 0-180,-6 15 0,4-8-449,0 13 179,5-12 450,16 17 0,-6-17 0,13 9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06.40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806 70 6633,'4'-4'810,"-1"1"269,-2-11-629,-13-1-450,5-2 90,-12 5-90,12 10 0,-4 0 0,-9 1 0,2 2 0,-10 0 90,-19 10-90,14-4 180,-51 20-180,44-12 90,-50 25-90,51-21 0,-45 30 0,50-25 0,-39 39 0,44-33 0,-30 48 0,37-41 0,-16 54 0,26-47 0,6 15 0,4 1 0,5-9-317,5 2 1,2-2 316,5-10-45,11 4 0,3-1 45,2-3-225,11 1 0,1-3-45,-5-15-179,36 9 179,-36-23-585,11-8 1,2-3 854,-1-3 0,37-9 0,-50 0 0</inkml:trace>
  <inkml:trace contextRef="#ctx0" brushRef="#br0" timeOffset="248">1041 899 6543,'29'-47'3598,"-7"9"-3598,-25 34 90,-1 0-90,-1-1 0,-8-2 0,1 3 0,-14 0 0,7 6 0,-27 11 0,20-1 0,-45 33 0,44-22-1095,-20 19 1095,33-23-216,3-1 216,2-1 0,3 10 0,5-10 0,8 9 90,4-17 979,27-3-1069,-10-6-270,20-12 0,3-3-89,-3-2-1981,9-10 0,-1-1 1441,-19 4 899,16-13 0,-36 19 0,-2 0 0</inkml:trace>
  <inkml:trace contextRef="#ctx0" brushRef="#br0" timeOffset="679">1645 203 7083,'26'-22'1259,"-3"0"-899,-4 2-90,-3 2-90,-3 2-90,-2 3 90,-2 2-90,-2 2 0,0 1-1,-2 1-89,-1 2 90,1-1-90,-4 15 0,0-1 0,-6 44 0,0-16-412,-2 28 412,2-18 0,0 2 0,1 3 0,-3 39 0,3-33 0,0 42 0,2-59 0,-2 35 0,3-44 90,0 22-90,2-40 0,4 5 0,1-12 0,18 1 0,-8-6 0,34-1 0,-23-1 0,38 0 0,-36 2 90,30 6 0,-36-1 502,16 14-502,-28-7 0,2 22-90,-14-16 90,-19 31-90,3-25 0,-33 30 0,23-32-90,-46 23-90,42-31-270,-32 6-269,31-20-540,-7-8 719,13-2 540,5-14 0,16 6 0,1-6 0</inkml:trace>
  <inkml:trace contextRef="#ctx0" brushRef="#br0" timeOffset="945">2553 681 6633,'58'-16'1080,"-8"4"-901,-33 8 91,1 2-90,-6 1 450,4 4-540,-11 0 180,3 5-180,-6-2 0,-1 15-90,-1-8 90,-5 32-90,3-25 0,-3 16 0,5-23 0,-1-1 0,2-1 89,0-1-89,2-3 90,20 4-90,-6-9 0,35-4 0,-18-6-45,22-11 0,4-3-44,-2-2-322,6-3 1,-2 0-40,-16 6-1329,30-14 1779,-40 19 0,5-2 0,-24 13 0</inkml:trace>
  <inkml:trace contextRef="#ctx0" brushRef="#br0" timeOffset="1292">3585 803 7173,'14'2'1619,"0"1"-1169,-4-2-90,0 1-91,-3-1-89,-1 0 0,-1 0 90,-1 0 450,0 1-541,-2 0 91,-6 2-180,-7 4-90,-3 0 0,-13 14 0,13-8-180,-14 20 0,18-11 1,-1 10-91,14-7 0,18-3 90,-2-8-90,34-7 180,-22-10 0,47-14 90,-40 5 0,44-19 0,-50 17 0,22-9 0,-31 12 90,2 2-90,-12 4 0,-5 6 0,-8 1 0,-4 12 0,1-6-270,-6 19 180,6-15-809,3 17 449,3-19-899,16 9 989,-5-14 360,23 0 0,-12-7 0,12-2 0</inkml:trace>
  <inkml:trace contextRef="#ctx0" brushRef="#br0" timeOffset="1547">4878 782 6543,'82'-51'4318,"-17"8"-4048,-63 37-1,-1 0 1,0 1 270,-5-5-540,2 4 0,-5-4 0,2 7 0,-3-1 0,3 3 0,-3 4-90,6 0 90,2 8-90,9 1 0,1 0-180,14 8 180,17 4 90,-8-5-90,30 15 90,-36-20 90,21 14-90,-34-16-90,-1 19-89,-19-14-1261,-38 30 811,7-20 629,-43 13 0,-10 1 0,42-21 0,-1-2 0,-42 16 0,-1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14.95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74 251 6633,'-7'0'720,"0"1"-540,3-2-90,-1 1-4162,1-1 4162,1-1 859,-1 1-679,-1-2-180,1 0 270,-3-4-180,3 4 0,-3-5 3302,5 4-3392,-1-1 0,1 1 0,0-3-90,0 3 0,1-4 0,0 5 0,2-5 0,-1 4 0,4-5 0,-1 5 0,8-7 0,-3 6 90,21-12-90,-10 9 90,35-15-90,-25 12 89,42-12-89,-42 16 0,25-6 0,-30 12 0,11 4 0,-14 1 0,1 3 0,-14-2 0,13 18 0,-11-9 90,13 33-90,-18-23 0,-3 38 0,-6-30 0,-9 32 0,3-31 0,-12 33 0,10-33-90,-15 39 90,18-47 0,-6 22 0,12-35 0,0 11 90,3-15-90,4 10 0,0-10 0,7 8 0,-4-10-359,10 8 269,-8-9-630,12 6 450,-11-7-359,15 3 449,-14-4-360,15 3 360,-15-4 90,16 2 90,-15-3 0,14 1 180,-14-1 270,20 1-450,-18-1 180,20 3-180,-21-2 90,16-1 0,-17 0-90,11-1 90,-13 0 89,10 2-89,-11-1 450,14 3-360,-15-2 180,8 6-180,-11-3 90,0 16-181,-5-7 1,-10 29 0,2-19-90,-11 26 0,8-25-359,-15 32-1,15-32-630,-8 26 541,16-37 449,7 10 0,4-17 0,5 2 0</inkml:trace>
  <inkml:trace contextRef="#ctx0" brushRef="#br0" timeOffset="316">2095 384 6813,'11'-13'2069,"-2"1"-1799,-10 5-90,-3 0 90,-3 1-91,-2 0 1,-2 1 630,-23-2-540,8 4 359,-69 4-629,49 2 45,-14 6 0,1 2-783,13 2 738,-25 10 0,35-6 0,2 1 0,2 3 0,3 1 0,-7 12 0,12-8 90,-10 26-90,22-25 0,4 25 0,13-33 90,17 10-90,-2-22-3148,69-20 3148,-37-1 0,23-14 0,2-5 344,-11-1-569,4-5 0,-2-2-135,-17 7-315,-5 1 1,-4 1 224,-17 10-809,9-17 899,-29 28-989,-6-5 1349,-4 14 0,-6 1 0,3 2 0</inkml:trace>
  <inkml:trace contextRef="#ctx0" brushRef="#br0" timeOffset="584">2648 536 7263,'33'-12'1619,"-2"0"-1259,-5 1 89,-5 0-89,-3 0 180,-3 1-90,-3 1-1,-3 0 1171,1-7-1351,-7 7 451,-3-9-360,-6 12 179,-21-9-539,10 8 90,-36-3-90,28 11 0,-41 11 0,34-1-90,-41 25 0,41-14-809,-31 35 629,40-30-629,-16 37 449,30-37-1259,5 27 989,11-32-1978,27 14 1888,-11-26 810,20 3 0,-13-14 0,3-2 0</inkml:trace>
  <inkml:trace contextRef="#ctx0" brushRef="#br0" timeOffset="836">3572 510 7533,'22'-4'2158,"-2"0"-1618,-3 0 90,-3 0-1,-2 1-89,-3 0-90,-2 0 90,-3 1-91,-1 0 1800,-5-2-1619,-2 1 539,-31-2-1079,11 5 90,-71 11-180,51-1-1936,-36 12 1936,46-7-554,1 2 554,5 0 0,3 0 0,5 0 0,4-1 90,7 13-90,8-12 0,35 12-180,0-23-810,39-13 1,8-7 0,0-6-647,-16-1 0,11-5 0,-12 2 377,9-12-136,-13 2 1,-7 0 788,-23 5 606,-4-7 0,-27 15 0,-6 2 0</inkml:trace>
  <inkml:trace contextRef="#ctx0" brushRef="#br0" timeOffset="1746">203 265 6723,'3'-5'810,"1"0"-630,-2 2-90,0 0 89,0 0-89,-1-1 90,0 1 180,0-2 180,0-1-270,-1 0 269,0-2-359,0 5 180,0-4-180,0 5 0,0-2 0,0 3 179,0 0-179,0-1 90,0 1-180,0-1 0,0-1-90,1 2 0,4-4 0,0 2 0,18-10 0,-5 5 0,45-19 0,-26 12 0,12-4 0,1 0 0,-4 3 0,10-2 0,-2 2 0,-13 6 0,31-6 0,-52 14 180,11 5-180,-19 0 90,3 17-90,-15-7 90,-19 34-90,0-19 0,-21 21 0,-6 3 0,-1-2-1334,-8 7 1,-1 1 1333,6-6 0,2 1 0,2 1 0,3 0 0,4 8 0,6-1 0,17-16 0,0 41 0,24-58 0,40 29 0,-18-34 0,17 1 0,4-5 90,-2-9-90,13-4 0,2-4 0,-5-4 0,7-5 0,-1-2 0,-12-2 90,4-3 0,-3 0 89,-18 3 271,25-8-270,-46 14 270,5-2-360,-12 3-90,2-1 90,-7 1 2487,-1-1-2577,-1 3-90,-1-4 90,0 4-360,0-2 180,0 3-539,2-3 359,-1 2-270,2 0 181,-2 1-1170,4 1 1169,-2 0-1349,4 1 1079,-5 0 720,3 1 0,-3-1 0,-1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19.52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1643 160 6453,'2'-7'810,"1"1"-630,-1 0 0,1-1-90,0 1 89,0-3 91,1-2-90,-1 1 90,2-2-90,-2 5 630,1-10-631,-2 9 181,1-8-180,-1 10-90,-1-1 0,0 3 0,1 0 0,-2 0-90,1 1 270,-1-1 0,0 1 719,0 1-899,-2 8 0,1 1 0,-2 8 90,-1 7-180,1-2 0,-7 48 90,5-31-90,-9 59 0,8-56 0,-8 53-90,8-51-810,-11 52 451,9-53-1350,-11 47 1259,11-52-1619,-10 37 2159,11-45 0,-3 13 0,5-23 0</inkml:trace>
  <inkml:trace contextRef="#ctx0" brushRef="#br0" timeOffset="228">2009 824 6723,'10'0'1259,"-1"0"-989,-3 0 0,-1 0-90,0 0 540,1 0-540,-2 0 269,2 1-449,-3 0 90,-1 1-90,-1 0 90,-2 6-90,0-3 0,-2 8 0,-1-5 0,-10 24 0,5-13-540,-14 29 91,14-28-541,-7 14 361,10-20 629,-1 6 0,6-11 0,-1 1 0</inkml:trace>
  <inkml:trace contextRef="#ctx0" brushRef="#br0" timeOffset="628">3088 63 7892,'1'-5'1350,"-1"1"-990,-2 0-91,0 1-89,-1 0 90,-2 0 0,-1 0 0,0 0-90,-2 0 629,-36 0-719,20 1 0,-50 5-312,45 1 222,-17 4 0,21 0 0,2 1 0,1 2 0,2 1 0,-5 7 0,8-3 0,-6 20 0,16-16 132,8 28-222,6-26 90,16 20-90,-6-23 0,37 30 90,-26-28-90,38 29 90,-43-35 0,19 17 0,-28-20 0,6 14 0,-17-14 0,-20 26 0,0-19 90,-51 33-90,30-31-45,-12 4 0,-1-1-135,4-5-225,-3 0 1,1-2 44,11-5-449,-26 4 359,41-12-1709,-13 1 2159,23-3 0,-4-1 0,14-2 0</inkml:trace>
  <inkml:trace contextRef="#ctx0" brushRef="#br0" timeOffset="934">3572 369 6903,'8'-8'1439,"0"1"-1079,-3 1 90,-1 0-90,-2 1-91,-1 0 91,0 1-90,-2 0 360,-1-2 179,-5-3-629,1 3 270,-17-4-450,10 8 180,-29 2-180,19 4 0,-43 19 0,37-8 0,-39 31-90,44-25-180,-18 29 270,29-29-90,-4 18 90,14-24 0,8 12 0,2-17-450,30-1 270,-15-13-4021,43-21 3931,-35 6-1131,39-32 1041,-41 26-1068,23-25 978,-34 30 450,8-14 0,-18 23 0,2-4 0</inkml:trace>
  <inkml:trace contextRef="#ctx0" brushRef="#br0" timeOffset="1268">4411 207 7083,'11'-8'2339,"-2"1"-1980,-6 3 91,0 0-90,-2 0 0,1-1 0,-2 1-1,0 0 181,-3-2-360,0 1 270,-11-3-360,4 4-90,-16-1 90,8 6-90,-45 16 0,29-4 0,-42 24 0,31-4-90,-17 23 90,24-17 90,-1 22-90,30-37 0,9 20 0,10-31 0,40 3-180,-16-18-540,30-15 0,3-5 91,-5-4-316,14-13 1,-2-3-192,-26 8-573,26-29 1231,-54 38 1,-3-3 0,-14 12-1</inkml:trace>
  <inkml:trace contextRef="#ctx0" brushRef="#br0" timeOffset="2095">26 1766 6993,'-6'2'989,"1"0"-809,1-1-90,0 0 0,1-2 0,1 1 0,1-2 0,2 0 450,14-8-270,-1 2 179,47-19-224,-6 9 0,4 0-353,-13 3 0,4 0 173,48-7 0,-1 4-1193,-10 8 1148,2 2 0,0 2-1974,4 5 1974,-30 1 0,-1 1 0,30 3 0,3 2 0,4-1 0,-19 0 0,14 0 0,-8-1 0,-11-1 0,5 1 0,-7-2 0,14 0 0,6-1 0,-4 1 0,-14-2 45,15 0 0,1-2-45,-10 0 0,13-2 0,6 0 0,-4 0 0,-13 0 0,-11 0 0,-8 1 0,8-2 0,13-1 0,14 0 0,5-2 0,-6 2 0,-13 0 0,15-2 0,-1 1 0,-20 2 0,13-2 0,4 1 0,-5-1 0,-13 2 45,16-1 0,-1 0 9,-17 1 0,11-1 0,4 0 0,-4 0 0,-13 2-9,16-2 0,-1 1-9,-16 1 0,12-1 0,4 0 0,-3 1 0,-13 0-36,18 0 0,-1 0 18,-14 0 0,12 1 0,4-1 0,-4 0 0,-11 1-18,16-2 0,2 1 0,-8 0 0,17 0 0,6-1 0,-5 0 0,-16 1 0,-17 1 0,-11 0 0,10-1 0,17 0 0,15-2 0,5 0 0,-5 1 0,-18 0 0,6 0 0,-3 0 0,1-1 0,14 0 0,-1-1 0,-15 2 0,-9 0 0,-2 1 0,-4 1 0,11-1 0,-2 0 0,-12 1 0,-9 0 0,-1 2 0,18-1 0,10 1 0,-13-1 0,24 2 0,-31 0 0,9 0 0,-10 0 0,22 1 0,7 0 0,0 0-561,-16-1 561,9 1 0,0-1 0,-14 0 0,-15 0 0,-2 0 0,2-1 0,0 0 0,-3 0 162,-1-1-162,21-1 839,-19 0-839,10 1 0,0 0 0,-6 0-507,2 0 0,-3 1 507,-15 1 35,48-1-35,-44 0 0,7-1 0,0-1 0,-6 1-1047,7-2 0,0-1 1047,-5 0-227,8 0 1,-1-1 226,-8 0 0,15 0 0,1 0 0,-15 2-45,4 0 0,-2 0 1915,-11 3-1780,50-1-90,-43 2 135,29 1-225,-15 1 90,-14 0 0,4 1 0,1 1 0,2 0 0,16 1 0,0 0 0,-14-1 1418,13 1 0,5 0-1418,17 1 0,2-1-225,-35-2 1,-7-1 44,-15-1-450,44 1 360,-59-2-314,19-1-136,-30 0 720,5-2 0,-13 0 0,0-2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23.04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284 94 6273,'-8'0'720,"0"0"-630,0 0 90,0 0-180,0 0 90,1 0-90,0 0 90,1 0-90,-1-1 0,1 0 180,-4-2-90,3 2 269,-9-3 1,5 2-180,-2-1 0,3 1 360,-1 0-360,4 1 179,-6-1 271,1 1-540,3 0 90,-7 1-180,11-1 180,-3 1-180,7 0 180,9-2-180,1 1 0,22-4 0,-7 1 0,67-12 0,-44 8-315,6-1 0,-1 0 315,-12 4-386,37-3 386,-45 6 0,23 5 0,-43 2 0,1 10 0,-15-3 0,-26 35 0,8-21 0,-29 35-953,25-34 953,-7 9 346,12-13-346,2-2-90,3-1 180,3-2-180,4 12 90,5-12 90,10 15-180,3-18 90,42 20 0,-21-18 0,58 23 0,-50-25-2855,42 16 2855,-51-18 860,21 16-770,-37-14-90,-4 27 0,-17-17 0,-41 47 0,11-33 0,-20 12 0,-6 1-297,-5-3 72,-15 5 0,0-1-134,9-10-631,-4-1 1,4-2 449,27-16-809,-27 13 2132,60-30 0,2 1 1,9-4-1</inkml:trace>
  <inkml:trace contextRef="#ctx0" brushRef="#br0" timeOffset="200">1013 928 7263,'1'8'1439,"-1"-1"-1169,-3 2-90,-2-1 0,-4 2 0,-2 2-1,-3 2 1,-2 1 0,-2 4-90,-2 1 270,-20 21-270,-4 7-90,0 0-180,-11 24 0,37-44-888,-12 21 709,23-29-1,0-2 0,2-1-90,2-1-179,1-1-91,2-1-89,1-2 809,1 0 0,2-3 0,1 1 0</inkml:trace>
  <inkml:trace contextRef="#ctx0" brushRef="#br0" timeOffset="588">2166 353 7173,'8'-9'2159,"-2"0"-1530,0 1-89,-3 1 0,-2 0-1,-1 0 1,0 2 0,-2 0 449,-3-2 1260,-15-3-1799,3 2 359,-36-1-719,24 8-841,-19 3 751,18 1-338,0 3 338,-2 1 0,-26 15 0,21-8-90,-34 27 90,47-21 0,-12 27 0,29-25-360,10 29 270,7-27-180,31 31 180,-16-31-809,43 25 629,-36-29 0,36 17 180,-41-24 90,22 16 0,-36-19 0,2 14 0,-20-12 90,-47 34-90,16-20 0,-23 10 0,-3 0 803,1-7-938,-9 3 1,0-1-226,14-8-450,2-3 1,3-2-1,17-7-1798,-18 4 1618,37-12 1106,2-3 1,15-3 0,4-4-1</inkml:trace>
  <inkml:trace contextRef="#ctx0" brushRef="#br0" timeOffset="906">2852 376 6723,'13'-8'1169,"-1"1"-809,-4 1 0,-2 2 0,-2 0 90,-1 1-91,-2 0 1440,-6 0-1529,2 1 180,-8-1-360,5 3 450,-15 2-450,6 2 89,-42 15-179,28-6 0,-40 21 0,38-16 0,-48 44 0,44-31 0,-4 8 0,3 1 0,16-12 0,-10 21 0,23-30 0,1 3 0,5-10 0,3-2 0,3-2 0,2-4 0,3-1-89,11-6-1,-2-1-270,20-13-180,-1-4-269,20-15 359,-20 10-1079,11-11 809,-33 24-1439,10-8 2159,-19 15 0,2-2 0,-7 5 0</inkml:trace>
  <inkml:trace contextRef="#ctx0" brushRef="#br0" timeOffset="1200">3765 458 7443,'17'-9'1709,"-4"1"-1439,-5 1 89,-4 0 1,-4 1 540,-8-2-361,-2 2 361,-16-1-450,5 4 719,-43 2-809,25 3-91,-23 7 1,-3 1-180,9 2-1081,-4 4 0,3 1 991,15 2-2735,-41 37 2735,51-28-1523,-24 38 1523,46-43 0,12 20 0,10-27 90,42 3-90,-18-17-334,18-11 1,3-5 243,3-6-405,10-11 0,1-3 1652,-11 0-2462,4-11 1,-4 0 495,-23 9 1369,21-31-1280,-49 44 720,-9-15 0,-6 20 0,-5-9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31.01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13 246 7083,'-5'0'360,"1"0"-270,2-1-90,1-1 90,0 0 90,2-5-91,0 3 1,4-9-90,-3 8 180,5-6-90,-4 5 0,2-2 0,-1 4 0,-1 0 90,1 0 90,2-4-180,-2 3 270,3-5-360,-4 6 180,5-5-180,-5 5 89,7-7 1,-6 5-90,6-5 0,-6 6 90,9-6-90,-7 7 0,7-5 0,-7 5 90,7-4-90,-5 3 0,12-6 90,-11 6-90,14-5 0,-13 6 0,16-6 0,-15 5 0,12-3 0,-14 5 0,13 0 0,-12 1 0,14 4 0,-16 0 0,6 6 0,-9-3 0,3 26 0,-7-11 0,-7 31 0,-2-23 0,-34 59 0,18-42 0,-9 12 0,-1-1 0,5-13 0,0 2 0,0-3 0,6-9 0,-16 25 0,26-38 0,-6 11 90,14-22-90,2 5 0,6-10 0,17-2 0,-6-3 0,22-6 0,-14 2 0,31-8 0,-24 5-90,37-9 0,-39 11-90,26-3 90,-34 8-809,18 3 629,-25 1-719,11 9 449,-16-6 540,6 10 0,-8-8 0,2 4 0</inkml:trace>
  <inkml:trace contextRef="#ctx0" brushRef="#br0" timeOffset="279">1140 747 6543,'6'-2'1170,"-1"0"-901,0 1 1,0-1 0,0 1-90,-1 0 180,2 0 0,0-1-180,-1 1 179,0 1-269,-4 1 0,-3 2-90,0 1 0,-2 1 0,0-1 0,0 3 0,-1 0 0,-2 3 0,-3 6 0,2-3 0,-13 25-90,11-19-719,-9 24 359,14-28-989,-2 11 719,7-17 720,0 4 0,3-8 0,0 0 0</inkml:trace>
  <inkml:trace contextRef="#ctx0" brushRef="#br0" timeOffset="682">1930 547 6633,'11'-10'990,"1"0"-721,-2 2 1,0-1 0,-3 2 90,-1 0 0,0 0 269,1-4 271,2-3-630,-2 1 269,0-13-449,-5 16 90,-2-12-180,-2 13 0,-8-9 0,3 9 0,-21-9 0,12 12 0,-24 0 0,16 7 0,-48 23 0,35-8 0,-11 12 0,2 4 0,11-1-423,-18 21 423,31-20 0,2-2 0,4-1 0,3-2 0,1 7 0,6-11 0,5 13 0,5-21 90,21 5 333,-8-18-423,40-16 0,-24-1-45,12-10 0,1-4-135,-1-3-135,17-17 1,-1-3 134,-13 9-514,0-2 1,-3 1 423,-17 13-668,12-21 668,-25 30-989,8-19 809,-19 29 450,-2-4 0,-5 15 0,-4 1 0</inkml:trace>
  <inkml:trace contextRef="#ctx0" brushRef="#br0" timeOffset="999">2653 501 7083,'19'-11'1439,"-2"1"-1079,-2 0-90,-3 1-90,-2 0 0,-2 0-1,-2 1 1,-2 1 180,-2-1 360,-13-2-630,2 2 180,-29-2-270,16 8 89,-18 0 1,15 6-90,-4 1 90,-1 2 0,-2 3-90,-16 10 0,10-1 45,-7 13 0,0 4-45,6-1-258,1 3 1,4 1 257,16-10-161,3 30 251,15-35-90,28 18 0,-2-36-540,59-15 90,-35-6-315,13-11 1,2-2 224,-5-5-657,-5 1 0,-2-1 477,-8 0 720,6-8 0,-25 15 0,-3 1 0</inkml:trace>
  <inkml:trace contextRef="#ctx0" brushRef="#br0" timeOffset="1346">3318 562 6723,'10'-10'810,"-1"1"-630,-1 0-1,-2 0-89,-2 2 90,-1 0-90,-2 1 90,0 1 0,-1-5-90,-2 4 270,-6-7-270,3 9 270,-16-3-270,8 6-1,-10 2 1,5 4 90,-12 7-90,5-1-90,-9 7 90,9-1-90,-2 3 90,-8 9-90,8-5-3392,-20 30 3482,28-30-1689,-8 25 1599,26-35 90,18 9-90,-1-17 0,43-9-90,-25-6-2368,57-27 2098,-48 14 214,2-6 0,-1-2-573,-12 4 719,11-16 0,-30 21 0,-4-1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34.01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147 389 6543,'-8'-4'630,"1"0"-540,1 0 0,-1-1 0,2 1 0,-1 0-90,0 0 180,-7-5-180,5 4 90,-6-5-90,9 6 179,-6-5-179,7 4 450,-7-3-360,8 5 450,-4-3-450,4 3 270,-4-3-270,4 4 179,-3-4-269,4 3 90,-2-3-90,3 4 0,4-6 0,-1 4 90,16-12-90,-3 5 0,57-32 0,-31 21-1696,24-11 0,3 1 1696,-14 10-45,-7 1 0,-1 3 45,-11 6 0,17-2 0,-23 6 0,20 0 0,-37 9 0,-7 19 0,-13-4 0,-24 26 0,7-15 0,-14 15 0,-3 3 0,1 1 1383,-2 4 1,2 0-1384,13-9 0,6 6 0,2 1 0,7-6 0,5 53 0,16-63 0,27 31 0,-13-39-90,41 21-90,-31-30-270,30 9 91,-33-17-2250,27 3 2609,-34-7 0,12 1 0,-26-4 0</inkml:trace>
  <inkml:trace contextRef="#ctx0" brushRef="#br0" timeOffset="187">836 810 7173,'17'-4'1529,"-1"0"-1169,-2 0-90,-3 2-90,-1-1 89,-2 2-89,-2 0 360,0 0 0,-3 3-540,-2 1 90,-9 8-90,-1-2-1440,-24 26 721,15-16 719,-24 32 0,27-30 0,-6 11 0</inkml:trace>
  <inkml:trace contextRef="#ctx0" brushRef="#br0" timeOffset="520">1954 382 7982,'0'-6'1260,"-2"1"-990,1 2-1,-2 0 1,0 0-90,-1 0 90,-1 1 450,-9-3-630,4 2 89,-17-1-179,11 3 90,-32 5-90,23 0 0,-41 13 0,39-6 0,-28 15 0,29-10 0,-32 26 0,33-21 0,-21 21 0,34-26 0,-6 20 0,13-21 90,6 18-90,7-22 0,24 4 0,-10-12-449,44-9 269,-30-2-4202,57-24 3933,-47 13-866,7-6 0,0-1 595,-7 2 720,36-21 0,-49 25 0,7-6 0</inkml:trace>
  <inkml:trace contextRef="#ctx0" brushRef="#br0" timeOffset="937">3242 353 6453,'8'-2'1979,"1"0"-1349,-2 0-90,-1-1-1,0 1 1,-1-1 90,-1-1 89,-1 0 1890,1-5-1980,-3 2 810,-4-9-1169,-3 8 180,-16-11-360,8 11 90,-36-8-180,25 12 0,-46 3 0,39 5 0,-34 11 0,31-3-90,-50 34 90,46-21-598,-35 32 598,52-33-365,-5 28 365,21-29 63,20 24-63,5-35-3064,53 3 3064,-29-16-782,16-8 0,2-3 422,-2-6-1489,8-8 1,0-2 948,-13 0-825,-2-3 1,-4-1 735,-16 4 1362,14-36 0,-39 38 0,0-15 0</inkml:trace>
  <inkml:trace contextRef="#ctx0" brushRef="#br0" timeOffset="2203">3966 346 6543,'12'-3'720,"0"0"-540,0-1-90,0 1 90,-1-1-90,0 0-1,0 0 1,-1-1 90,5-1 270,14-6-360,-9 4 180,14-8-90,-24 11 180,11-6-181,-12 7 91,4-2-90,-7 2 0,-1 2 90,0-1-90,-1 1-90,0 0 90,1-1-180,-2 0 90,1-3-90,-4 4 0,-4-4 0,0 6 0,-16 0-90,7 2 90,-30 8 0,18-3 0,-28 12 0,25-7 0,-45 29 0,39-21 0,-39 33 0,51-34 90,-16 26-90,28-29 0,-3 14 0,13-21 0,16 7 0,-3-10 0,37 0 0,-19-7-3302,54-14 3302,-41 5-415,14-9 0,1-1 415,-13 2-178,4-5 0,-3-1 178,-19 7 0,21-26 0,-36 26-90,-1-28 90,-16 30 2805,-15-17-2715,4 20-90,-31-12 0,17 13 0,-58-9 0,47 16 0,-10 4 0,0 2 0,10 4 0,-51 20 0,52-10 0,-43 29-90,49-22 1257,-19 23-1077,30-15-90,3 15 0,12-16 606,18 14-606,1-28-270,33 13 90,-17-20-989,54 0 629,-38-11 540,15-6 0,1-3 0,-13-2 0,36-12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38.34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427 45 6723,'4'-5'900,"-1"0"-720,-1 2-1,0 0 1,0 0 270,0-1-90,0 0-180,0 0-90,0 1 270,0 0-271,-1 1 1,0-1 0,-1 2 180,0-1-270,-4 4 90,2 0 0,-3 2 0,-1 1-90,-1 3 90,-2 2-90,-3 5 180,-28 40-180,15-20-1651,-9 15 0,-1 2 1651,6-5-988,-5 8 0,1 2 988,5-6-444,-1 7 1,2-1 443,6-8 0,1 4 0,2 0 0,5-9-453,-5 45 453,15-55 0,4 30 0,3-41 1704,12 17-1704,-7-26 0,22 7 0,-13-16 0,39-11 0,-30-2 1998,20-10-1998,-26 6-90,19-19 0,-19 13 1904,20-25-1814,-31 27 1192,5-22-1192,-12 21 0,-1-11 0,-3 17 0,-3-5 0,1 7 0,-5-9 0,5 11 0,-7-6 0,5 10 0,-7 0 0,5 5-90,-13 10 90,9-3 0,-12 15 0,12-9-360,-14 27 180,14-21-629,-8 29 449,15-33-809,6 21 539,4-24 630,12 10 0,-3-17 0,7 2 0</inkml:trace>
  <inkml:trace contextRef="#ctx0" brushRef="#br0" timeOffset="306">1521 599 6633,'18'-25'2789,"-6"-4"-2430,-15 18 1,-2-5 0,-1 7 0,-1 0 449,-11-6-629,5 6 0,-14-7-90,11 10 90,-27-2-180,21 6 0,-35 7 90,33 1-90,-14 6 0,17-1 0,-1 2 0,1 1 0,-1 3 0,-7 10-90,8-5 90,-14 25 90,20-22-90,-6 28 0,17-32 0,8 19 0,3-27 0,24 9 90,-12-18-180,39-5 0,-26-6-989,48-22 539,-41 10-450,5-5 1,-1-2 269,-6 0-128,37-35 0,-46 35 0,12-15 0</inkml:trace>
  <inkml:trace contextRef="#ctx0" brushRef="#br0" timeOffset="654">2207 541 6543,'38'-4'810,"-3"0"-720,-1-1 0,-2 0 0,-2-1 179,10-4-89,-11 2 540,22-8-360,-28 8 449,18-8-539,-28 11 450,7-8-540,-17 9 449,-1-6-449,-6 6 0,-5-2 90,-1 2 0,-5 2 0,-5 0-90,-3 1 269,-19 3-179,7 1 180,-17 8 0,-3 2-271,-2 2-696,-5 5 1,0 3 516,9 2 45,1 6 0,1 2 45,2 3-90,0 11 0,4 1 0,19-11 90,-11 36-90,37-49 90,37 17-90,-8-28-360,24-5 0,5-6-180,4-10-928,-10-2 1,1-1 838,10-8-91,1-4-90,-4-1-179,-5-2-1729,8-13 1638,-22 10 1080,6-19 0,-33 21 0,-2-8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40.41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272 1029 6543,'3'-12'720,"0"1"-540,0 1-90,-1 1 0,0 0 90,-1 1-91,1-1 91,-1 0 0,0 1 540,2-12-540,-1 9 0,1-14-90,-3 16 179,1-8-179,-1 11 270,0-3-360,0 8 270,-2 10-180,1 2 90,-6 34-90,1 4-3482,-6 35 3392,3-18 45,-1-4 0,-1 0-238,-2 9 193,0-7 0,-4 12 0,2-9 0,-6 24-701,4-20 1,-2 11 0,2-13 340,-3 11-90,3-10 0,0 0-909,1-2 1359,-2 6 0,7-26 0,2-13 0</inkml:trace>
  <inkml:trace contextRef="#ctx0" brushRef="#br0" timeOffset="547">864 1752 6813,'10'-2'1169,"-2"0"-1079,1-1 0,-4 1-90,0 0 90,0 0-90,2-1 0,-2 2 180,6-2-90,-6 2 0,5 0-90,-6 3 90,4 3 0,-4-1 0,3 3-90,-3-2 90,-1 1 0,1-1-90,-1 2 0,0-1 90,0 1-90,4 10 0,-3-9 90,6 12-90,-4-15 0,10 2 0,-4-6 0,29-8 0,-15-1 0,51-22 0,-37 12 0,8-4 0,0 1 0,-7 3 0,43-14 0,-54 23 0,23 0 0,-37 10 90,9 14-90,-19-3 0,-3 25 0,-5-16 0,-10 36 0,7-33 0,-5 20 0,9-31 0,1 2 90,4-6-180,28-14 90,-10 3 0,32-20 0,-28 8 0,41-21 0,-35 19 0,34-15 0,-46 23 90,13 0-90,-24 8 90,6 4-90,-11 0 0,1 7 0,-5-5-90,1 11-90,-1-10-450,2 11 270,-1-10-1349,6 12 1709,-2-12 0,3 6 0,-2-9 0</inkml:trace>
  <inkml:trace contextRef="#ctx0" brushRef="#br0" timeOffset="1013">2689 1607 6453,'31'-14'1260,"-3"2"-1081,-15 6 1,-1 2 0,-3 1 450,2-1-450,-5 3 180,4 0-270,-6 2 269,4 6-269,-4-1 0,2 20-90,-5-9 0,0 14 90,-2-6-90,-5 21 0,-4 15-1234,-3 2 1234,-4 6 0,-8 8 0,2-17 0,-9 15 0,-4 0 90,3-6-90,-4 1 0,2-3 0,8-22 360,-25 38-360,31-51-45,-18 21 45,31-46-90,-2-5 90,10-10-90,23-52 90,-6 20-1515,17-24 1,4-5 1514,4 1 0,-4 14 0,8-9 0,-4 8 144,-9 14 1,2 1-145,19-19 0,10-7 0,-6 8 0,-16 18 0,1 2 0,19-15 0,10-7 0,-10 10 0,-20 17 0,0 2 0,12-7 0,6-3 0,-8 8 0,7-3 0,-3 9 0,-4 6 0,-23 14 95,10 14-95,-39 7 0,-14 25 0,-2-11 45,-19 19 0,-4 4-45,-4 4 797,-9 7 1,-1 1-798,2-6 0,-16 16 0,20-25 0,4-4 0,3-3-90,3-6-1066,-23 17 617,29-26-91,-16 10-180,36-31 1,2-4 809,4-3 0,3-3 0,2-2 0</inkml:trace>
  <inkml:trace contextRef="#ctx0" brushRef="#br0" timeOffset="1535">4283 1641 7263,'5'-5'1259,"0"0"-899,-3 1 0,1 0-90,-2-1 89,1 2 1,-1-1 0,0 0 0,1 1-180,-2-1 269,0 0-359,-3 1-90,1 0 0,-5 4 0,3 0 0,-9 14 0,8-6 0,-4 15 90,7-12-90,9 16 0,-1-16 0,23 8 0,-10-18 0,37-15-180,-25 0-809,45-32 539,-41 21-1529,31-33 1080,-43 33 899,8-16 0,-24 26 0,0-2 0</inkml:trace>
  <inkml:trace contextRef="#ctx0" brushRef="#br0" timeOffset="2002">4918 1815 6993,'12'-2'1439,"0"0"-1169,-2 0 0,-2 1-90,-1 0-90,-2 0 0,0 0 0,-1 0 90,2-1-91,2 0 1,-2 0-90,5-2 0,-6 2 180,4-4-90,-6 3 270,1-7-270,-3 5 270,-2-6-180,0 6 90,-7-4-270,4 6 89,-10-2-89,7 4 0,-12 3 0,10 2 0,-15 9 0,13-3 0,-11 26 0,15-18 90,2 28-90,9-28 0,11 15 0,-3-20 0,38 6-90,-23-15-359,55-13 269,-47-4-360,43-28 360,-48 20-269,25-27 269,-39 28 0,5-18 180,-19 25 0,-10-7 0,-1 15 180,-23 3-180,14 5 90,-28 13-90,24-4 0,-24 24 0,29-17-630,-13 40 270,24-33-989,2 27 539,9-32 810,5 2 0,0-9 0,2-2 0</inkml:trace>
  <inkml:trace contextRef="#ctx0" brushRef="#br0" timeOffset="2430">6709 92 6633,'-4'-15'1259,"0"0"-989,1 3-180,0 1 90,0 3-180,1 1 90,0 1-90,-1 0 630,-2-2-450,3 5 449,-4 4-449,4 6 540,-3 50-540,3-17-631,-1 16 0,0 4 631,1 16 0,-2 4 0,-1 19 0,0-10-135,0-17 0,-1 2 44,0-3 1,-2 12 0,-1 6 0,0-3 0,1-13-965,-4 15 0,-1 2 947,0-13 0,-1 13 0,-2 5 0,0-4 0,2-12-42,1-9 0,1-9 0,-2 9 23,-3 9 1,-2 14 0,-2 3 0,1-5 0,3-14-874,-5 14 1,1-4 841,3-10 1,-3 9-1,0-1 1,3-11-23,1-3 0,0 1 0,1 7 0,-2 14 0,-1 0 0,4-12 0,0-1 0,1 1 0,0 5 0,-2 15 0,1-2 0,3-17 0,4-19 0,1-3-210,-2 21 0,0 10 0,2-13-149,-1 18-631,2 1 1,1-3 179,3-18-539,1-2 0,1-3 539,2-19 810,3 19 0,-1-46 0,1-4 0</inkml:trace>
  <inkml:trace contextRef="#ctx0" brushRef="#br0" timeOffset="3697">7746 621 6453,'3'-8'630,"1"1"-540,-1-1 0,0 0 0,0 0-90,-1 0 90,1-2 0,-1 0-90,0 0 270,3-10 179,0-7-359,0 4 450,0-10-360,-4 21 0,0-6-90,-2 9 0,0 1 0,0 1 0,-1-1 89,-3-2-89,1 2 0,-10-5 0,4 6 0,-27-5-90,14 9 90,-61 11-90,44 1 0,-51 21 0,52-10 0,-3 10 0,0 2 0,-1 7 0,-10 21 0,2 3 90,12-6-1093,-3 13 0,3 0 1003,15-17-434,3 3 0,2-1 434,7-10-262,-4 32 262,13-45-90,5 30 0,1-35-359,15 26 89,-7-38 0,8 5-90,-5-13 0,3-2 1,3-1 1550,3-1-1101,16-4 0,-7 0 0,11-2 0</inkml:trace>
  <inkml:trace contextRef="#ctx0" brushRef="#br0" timeOffset="4058">8172 1360 6633,'14'-6'1349,"8"-6"-1169,-10 3 90,4-3-90,-10 6 0,-3 0 180,1-2-180,-2 2 90,0-6-181,-2 5 91,-4-8-180,1 8 0,-9-7 0,5 10 0,-11 0 0,6 4 0,-22 13 0,17-5 0,-22 25 0,26-18 0,-6 17 0,13-18 0,6 18 0,3-19 0,16 13 0,-5-20 0,27-4 0,-19-5 0,31-14 0,-31 8 0,23-12 0,-29 14 0,12-7 90,-20 11-90,4 0 0,-10 4 0,1 7-90,-2-3-989,-2 23 539,1-14 540,4 27 0,-1-25 0,3 8 0</inkml:trace>
  <inkml:trace contextRef="#ctx0" brushRef="#br0" timeOffset="4293">8813 1256 6903,'6'-4'1889,"-1"0"-1619,-1 1 0,-2 0-90,0 1-90,-2 1 179,0-1-179,-1 1-90,-1 1 90,-1 2-90,0 0 90,0 0-90,-1 2 0,-2 4 0,1 13 0,0-6 0,7 15 0,3-19 90,17 6-90,-6-12-90,47-13-90,-30-2-359,42-21 89,-43 12-1529,27-26 1259,-33 22 720,10-12 0,-25 19 0,-1 1 0</inkml:trace>
  <inkml:trace contextRef="#ctx0" brushRef="#br0" timeOffset="4642">9548 1252 6813,'8'-10'1979,"-2"1"-1529,-3-1-90,-2 1-91,-1 0 91,-3 0-90,-1 0 360,-12-3-540,5 4 89,-10-2 1,-8 8-180,-15 10 0,7-2 0,-14 20 0,35-12-90,-9 21 90,19-18 0,1 9 0,8-13 0,3 0-90,3-1 90,2-1 0,3 0 0,2-2 0,1 0 0,28 4 0,-20-6 90,25 3-90,-33-7 90,5 1-90,-15-3 0,-8 5 0,-9-2 0,-22 7 0,7-4-1349,-62 17 809,42-12-415,-4 2 0,2 0 235,9-3 720,-17 8 0,27-9 0,-7 3 0</inkml:trace>
  <inkml:trace contextRef="#ctx0" brushRef="#br0" timeOffset="4827">10240 1104 6273,'5'-3'1170,"-2"1"-451,-3 2-539,-4 1-90,1 1-90,-3 0 90,2-1-180,-1 1-180,-2 2 90,1 0-899,-3 7 629,7-6 450,-3 4 0,4-5 0,0 0 0</inkml:trace>
  <inkml:trace contextRef="#ctx0" brushRef="#br0" timeOffset="5948">10180 1278 7713,'-4'-2'719,"0"0"-539,0 1 90,-1 1-90,0 0 0,-1 0-90,-1 0 0,0 0 179,-15 2-269,7 0 0,-27 6 0,23-4 0,-11 4 0,15-3 0,0 0 0,2 1 0,0 1 0,-1 1 0,5-2 0,-3 6 0,8-6 0,-1 7 0,5-9-179,11 6 89,-2-8-90,16-1 90,-9-5 0,24-13 90,-18 6 0,32-24 90,-34 21 0,17-17-90,-28 24 180,2-5-90,-10 9 0,-2 4-1,-3 2-89,-8 16 0,4-7-89,-10 25-91,10-18-990,-7 31 631,12-30-811,2 15 1350,5-26 0,3 0 0,0-5 0</inkml:trace>
  <inkml:trace contextRef="#ctx0" brushRef="#br0" timeOffset="6294">10875 558 6543,'6'-18'2429,"-1"3"-2159,-5 8-90,-1 2 89,-2 1 451,-6 3-450,1 2 360,-11 8-361,5 1 361,-30 46-540,20-21-727,-3 8 1,1 2 636,3 2 0,-8 20 0,10-15 90,-8 29-180,8-18 0,-6 19 90,12-28-90,3-4-90,-1 37 0,7-41-849,1 36 669,8-62-719,9 5 809,-4-21-180,10-10 360,-11-2 1302,5-23-1212,-10 14 641,-7-24-551,-2 23 180,-12-16-270,8 21 0,-12-7 0,13 14 0,-12 2 0,12 6-270,-10 15 0,15-6-360,-3 18 270,10-14-1079,9 19 1439,-2-17 0,9 11 0,-5-15 0</inkml:trace>
  <inkml:trace contextRef="#ctx0" brushRef="#br0" timeOffset="6481">10969 1345 6993,'36'-47'5127,"-8"10"-4587,-32 34-180,-2 1-91,-2 0 91,-2 1 270,-10 2-360,4 2 179,-19 5-359,12 0 90,-21 12-180,17-5 90,-25 23-180,27-17-629,-14 29-1,30-28 90,0 11-179,13-16-91,5-2-89,2-1 90,3-3-900,11 3 899,-4-6 900,6 2 0,-9-6 0,-1 0 0</inkml:trace>
  <inkml:trace contextRef="#ctx0" brushRef="#br0" timeOffset="7217">6915 3417 6633,'-2'-9'1080,"0"0"-811,1 0 1,0 0 0,0-1 0,0 0 0,1 0 809,7-27-989,-1 14 180,13-32-270,-7 26 90,24-38-90,-19 36 0,23-32 90,-26 45 90,11-12-90,-15 22 449,7-4-359,-10 11 270,4 6-360,-7 1 360,1 21-360,-5-9-3302,-10 36 3212,2-24-367,-25 62 457,18-52-220,-17 40 220,22-54 0,-5 13-90,9-23 3057,0 1-3057,8-18 0,17-29 0,-2 2 0,27-40 0,6-9 0,-23 36 0,3-1-654,10-14 0,10-11 0,1-2 1,-6 10 653,0 2 0,2 0 0,2-1 0,9-8 0,1 1 0,-10 10 0,-4 8 0,-1 3-681,30-29 1,-4 9 680,-22 28-411,23 13 411,-46 25-152,5 60 152,-32-20 0,-5 11 0,-2 3 0,-8 5 0,-7 13 0,-2 5 1940,-4 7-1940,6-20 0,-5 9 0,4-9 0,-12 23 0,10-28 0,-4 8 0,4-10 0,-10 15-225,-14 7 0,-1-2 46,8-24-46,-1-3 0,-1-4 1939,9-20-2523,-49 17 629,47-29-270,-40 8 180,51-21-449,-25-4 449,27-3 717,-11-2-1436,10-7 27,8-4 422,-1 0 540,13-1 0,8 6 0,2 0 0</inkml:trace>
  <inkml:trace contextRef="#ctx0" brushRef="#br0" timeOffset="7408">8021 3343 6903,'15'5'2249,"-2"0"-1889,-1-1-91,-3 0-89,-2-1-90,-1 0-90,0 0 90,0 0 0,-1 1 90,7 9-180,-6-5 0,9 17-90,-9-14-1079,11 35 629,-9-24-180,5 21-89,-7-22 89,0 0 720,0 0 0,1-1 0,-1-1 0</inkml:trace>
  <inkml:trace contextRef="#ctx0" brushRef="#br0" timeOffset="7668">10012 2474 7173,'17'-23'1619,"-4"1"-1079,-5 4-1,-5 2 91,-4 3 0,-3 1 179,-2 2 1,-2 1 89,-2 2 1980,-14-4-1350,-19 1-1349,7 3-90,-28 6-90,39 6 0,-17 4 0,19 2 0,-2 3 0,-1 4 0,-25 32 0,16-14-225,-4 15 0,0 2-225,4 2-360,-1 9 1,1 2-1,9-8-314,2 4 0,3-2 224,7-13-1528,-8 40 1438,15-58 990,-7 21 0,7-35 0,-4 4 0</inkml:trace>
  <inkml:trace contextRef="#ctx0" brushRef="#br0" timeOffset="7856">9173 2957 7083,'4'2'450,"0"0"-360,1 1 0,2 1 0,4 0-1,3 3 1,3 1-90,4 0 180,45 12-180,-27-9 0,15 2 0,-1 0 0,-8-5 0,23 5-90,-32-9 0,-1 1-89,-1-1-91,-2 0-630,11-2 450,-12-1 450,7-1 0,-14-1 0,-1-2 0</inkml:trace>
  <inkml:trace contextRef="#ctx0" brushRef="#br0" timeOffset="8308">10073 3030 6633,'21'-4'1709,"-3"0"-1619,-12 3 90,-1 0 0,-1 0-90,1-1 180,1 2-180,-2-1 0,3 1 0,-3 0-90,5 0 0,-5 0 0,6 1 0,-5-1 0,1 2 0,-1-1 0,-1 1 0,0 0 0,1 0 0,3 3 0,-2-1 0,7 5 0,-6-2 90,6 11-90,-8-7 179,3 22-89,-10-7 90,-4 17-90,-3-13 0,-15 22 0,10-25-90,-19 31 0,20-36 0,-11 19 0,17-28-450,-1 4 360,10-17-179,15-15 179,-4 1 90,22-20 0,-14 14 0,34-26 0,-24 21 0,44-28 0,-41 32 0,42-24 0,-49 30 270,22-10-181,-35 19 91,1 0 180,-6 6-270,-5 2 270,-7 11-270,-18 20-90,5-7 0,-16 30 0,21-33-90,-2 11-90,11-19 0,2 0-180,3-3-719,16 4 809,-4-7-270,40 1 360,-20-9-540,13-5 1,4-2 719,0-3 0,36-7 0,-38 4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50.52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685 140 6543,'2'-6'900,"1"-1"-720,-1 1 0,0-1-91,1-1 91,-1 1 270,0-4 540,2-6-811,-3 5 181,1-8-270,-3 13 90,-3-6-90,1 8 0,-3-2-90,2 5 90,-2 0 0,0 0 0,-2 2 0,-9 2 0,1 2 90,-32 15-90,18-3 0,-52 38-90,39-20 44,-10 16 1,0 4-367,3 3 322,-3 14 0,1 1 0,11-6 0,0 14 0,5-1 0,14-19 0,5 4 0,4-3 0,11-23 0,6 26 0,3-40 0,20 20 0,-11-25 0,24 11 0,-18-23-180,51-8 0,-36-3-180,59-24 270,-60 9 0,28-21 1,-33 9-1,4-17 90,-17 17 0,-12-17 0,-10 29 322,-19-19-322,7 24 0,-36-14 0,27 20 0,-29-3 0,31 12 0,-26 13 0,22-3 0,-28 26 0,33-18 0,-17 32 0,27-27 0,-1 40 0,14-38-90,10 26 0,1-34-899,39 21 629,-22-24-629,43 13 449,-37-22 540,32-3 0,-26-7 0,15-3 0</inkml:trace>
  <inkml:trace contextRef="#ctx0" brushRef="#br0" timeOffset="359">1589 491 6453,'14'-18'1439,"-2"1"-989,-2 0-90,-2 1 90,-3 2-90,-1 0-1,-3 1 1,-1-1 989,-10-13-1079,3 12 270,-22-17-450,12 22 0,-10-5 0,9 10-90,-1 0 0,0 2 0,-2 1 0,-12 5 0,6 0-3392,-33 17 3392,28-5-404,-43 34 404,44-20 0,-6 15 0,2 2 0,10-5 0,-17 45 0,34-53-165,2 31 165,7-34 90,15 30-90,-3-39 0,32 15 0,-18-26-180,21-9 0,4-5 1,-2-7-361,17-13 0,1-4 90,-14-4-90,2-8 1,-1-2 179,-15 3-135,-4-2 1,-4 0 224,-13 7-450,6-31 450,-21 39-629,-5-20 899,-3 30 0,-2-6 0,1 13 0</inkml:trace>
  <inkml:trace contextRef="#ctx0" brushRef="#br0" timeOffset="706">3029 452 7263,'4'-13'1709,"-2"0"-1169,-3-1-1,-3-1 1,-2 0 0,-2-1-1,-4 0-89,-2-2 989,-22-16-899,11 12 1259,-51-29-1619,42 32 180,-49-14-360,51 27 0,-18-1 0,22 9 0,0 2 0,0 3 0,-1 4 0,-14 15 0,10-1 0,-33 50 0,35-29 0,3 10 0,3 1 0,11-7 0,8 3 0,6-3 0,7-12 90,32 28-90,-14-48 0,51 3-180,-36-23-720,18-14 1,1-6 179,-9-5-440,0-5 0,-4-3 440,-15 0-3057,15-52 2787,-31 44 990,2-30 0,-20 44 0,-1-1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9:17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17.06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41 61 7173,'9'-1'1889,"0"-1"-1439,-1 0-1,-1 0-89,0 0 90,-1 0-90,0 0 89,-1-1 451,2-3-181,-2-2-629,0 0-90,-3-2 0,-3 7 0,-2-3 0,1 4 0,-1 0 0,2 3-90,0 1 1,0 0 89,0 1-90,2 3 90,2 0-90,12 12 90,-3-6 0,40 23-90,-26-21 0,34 16 90,-35-20-3482,21 9 3482,-25-10 90,14 5-90,-25-9 0,0 5 0,-10-5 0,-18 13 0,2-6 0,-42 22 0,24-16-360,-14 8 0,-2 0 0,10-4-539,-38 21 449,55-30-629,-10 11 629,22-14 1413,0 11-963,12-14 0,6 4 0,-1-8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9:18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2:48.87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1322 1391 6543,'3'8'720,"0"0"-630,0-1 90,0 0-90,0-1 0,1-1 0,-1 0 89,1-1 181,3 0 270,7-9-450,-2-2 270,27-46-361,-19 18-44,8-21 0,0-4-45,-3 2-496,-5 9 1,0 1 495,4-8 0,1-1 0,0 0-225,-1 8 0,0-2-44,7-10-316,2-2 0,0 2 46,-5 15-91,11-23 630,-21 41 0,-1 1 0,-2 3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0:04.52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1546 440 7263,'24'-7'1619,"-2"-1"-1169,-2 0-270,-4 1 89,-3-1-179,-2 0 0,-2 1 0,1-6-90,-6 6 0,-5-8 90,-6 11 90,-33-4-180,15 6 0,-38 6 0,31 2 0,-12 5 0,12 1 0,0 2 0,-1 2 0,2 2 0,-21 21 0,22-15 0,-22 29 0,37-32 0,0 16 0,16-25 0,22 0 0,-4-13 0,43-23 0,-27 4 0,9-10 0,1-1 90,-5-1-90,0-3 0,-1 1 0,-12 9-90,17-18 90,-32 32 0,3-4 0,-13 14 0,-5 10 0,-2 1 0,-13 29 0,8-15 0,-2 12 0</inkml:trace>
  <inkml:trace contextRef="#ctx0" brushRef="#br0" timeOffset="839">3886 427 6813,'7'-2'1259,"-1"0"-989,0 0 0,-1-1-90,-1 0 0,0-1-90,-2 0 0,0 0 449,-2-7-359,-2 5 90,-5-9-180,0 8 0,-4-1 0,-7-1-90,-16 5 0,9 0-180,-12 9 90,25 1-360,-11 11 271,13-5-541,-7 16 450,14-14-629,6 13 359,5-17 540,14 4 0,-6-12 0,8 0 0</inkml:trace>
  <inkml:trace contextRef="#ctx0" brushRef="#br0" timeOffset="1134">4485 154 7353,'16'-10'2428,"5"-6"-2338,-11 7 0,3-3 0,-11 7-90,-2 1 90,-1 1-90,-1 1 90,-5 0 0,1 0 90,-16 4-180,7 1 0,-22 9 90,21-5-90,-9 6-90,15-4 90,1 2 0,1 0 0,3 0 0,2 6 0,3-4 0,19 21 0,-6-19 0,25 16 0,-18-19 0,26 8 0,-24-10 90,27 9 0,-34-13-90,8 6 0,-20-9 90,-19 16-180,1-8-90,-52 30-90,26-21-225,-15 6 1,-2 1-46,2-2-450,-7 1 1,1 0 989,11-4 0,-23 8 0,41-15 0</inkml:trace>
  <inkml:trace contextRef="#ctx0" brushRef="#br0" timeOffset="-506">426 391 5286,'-2'1'-23,"-62"39"-564,5 0 497,24-11-523,-14 29 433,38-35-360,8 15 181,13-22 359,52 8 0,-22-16 0,36 3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6:34.11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676 342 6543,'4'-5'2159,"0"-2"-1619,-1 0-91,-1-1 1,-2-1-90,-1 0 90,-1-1-1,-2 0 631,-9-10-1,-16-6-989,4 3 90,15 17-180</inkml:trace>
  <inkml:trace contextRef="#ctx0" brushRef="#br0">605 202 3953,'2'-5'-80,"17"-69"-189,-17 49-991,-4-19 1260,-1 25 0,-5-6 0,2 15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7:57.89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76 1244 6363,'-7'-19'1080,"-1"-2"-810,0 0-1,-1-3-89,1 0-90,0-1 0,0 1 0,1 2-90,1 2 90,1 3-90,3-10 0,2 14 0,10-9 0,-1 18 0,24 3 0,-13 4 0,43 16-90,-27-6-360,18 13 1,2 2-91,-7-2 341,3 4 1,-1-1 0,-14-5-1,10 7 1</inkml:trace>
  <inkml:trace contextRef="#ctx0" brushRef="#br0" timeOffset="-121">121 978 6917,'-5'77'-687,"2"-13"372,2-8 1,0-5 44,1-27-839,-2 6 1109,1-21 0,-3-2 0,1-10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7:57.11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2202 1006 6453,'0'-5'990,"0"-1"-720,0 1-91,-1 0-89,1 0 0,0 0 0,0 1 0,0 0-90,0-2 90,0-1-90,-1 1 90,1-3-180,-1 6 180,1-4 0,1 5 0,0-1-90,0 2 90,1 1 0,1-1-90,1 1 180,2 0-90,3 0 0,5 0-90,0 0 90,23-3-90,-12-1 0,57-11 0,-45 5 0,44-10 0,-49 10 0,28-10 90,-31 11-90,24-12 0,-36 14-90,12-7 90,-21 10 0,3-7 0,-9 7 0,-4-5 0,-3 6 0,-16 0 0,7 4 0,-24 4 0,20-1-90,-16 7 90,19-4 0,-15 13 0,18-9 0,-10 13 0,17-15 0,0 6 0,5-9 0,4 6 0,-1-5-90,4 5-90,-3-7-1259,6 7 719,-6-7 720,3 5 0,-5-8 0,-2 1 0</inkml:trace>
  <inkml:trace contextRef="#ctx0" brushRef="#br0" timeOffset="401">2437 880 6813,'5'-7'450,"0"1"-360,-2 1 0,1-1 0,0 1 0,1 0 0,0 0 179,4-6-179,-3 4-90,4-4 90,-7 7 180,5-4-180,-5 5 90,3-2-90,-3 5 270,3 4-270,-4 1 90,1 13-180,-3-6 90,-6 27-90,2-16 0,-9 35 0,5-30 90,-6 27-90,8-34 89,-3 14-89,6-25 90,6 2-90,2-13 0,24-18 0,-8 2 0,49-40 0,-32 26-45,17-10 0,1 1 45,-11 11 0,0 1 0,-1 3 0,-7 13 90,2 3-90,-14 9 0,-6 17 90,-14-1-90,-13 53 0,0-32-135,-4 13 1,0 1-136,2-11-720,-4 40 540,12-51 450,8 17 0,2-34 0,7 2 0</inkml:trace>
  <inkml:trace contextRef="#ctx0" brushRef="#br0" timeOffset="-2588">1310 1169 9062,'7'-4'0,"29"-20"90,-16 9-90,-1-1 0,-2-1 0,11-15 0,-11 10 0,11-24 0,-20 25 90,-1-21-90,-8 26 0,-11-16 90,2 21-90,-24-1 0,17 12 0,-20 9 0,21 3 0,-18 37 0,20-20 0,-11 40 0,21-37 0,6 34-90,5-35-450,32 35 270,-16-46-989,43 12 629,-36-30 630,17-2 0,-21-7 0,-1-1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7:56.17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1918 1463 8252,'27'-8'4768,"-2"0"-4409,-13 2 1,-1 0-180,-2-1 0,-1 3 90,-2-1 449,4-2-269,-4 2 899,4-4-359,-8 5-900,-4-7-90,-1 8-540,-14-4-180,7 7-2967,-22 4 2247,15 1-1528,-20 9 1529,17-4 1439,-7 4 0,7-2 0,-1 1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6:39.94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598 221 6813,'21'-9'2429,"-2"0"-2069,-4 1-1,-3-1-179,-3 0-90,-2 0 0,-3 1 0,-1 0 180,-6-2 449,-19-4-629,3 4 180,-20 5-270</inkml:trace>
  <inkml:trace contextRef="#ctx0" brushRef="#br0">605 113 3339,'21'-27'0,"7"-12"0,-20 18 0,0-5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0:38.57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2980 190 6723,'-3'11'810,"0"-2"-630,0 0-90,3-2 89,0-2 1,3 0 0,2 0 450,30 5-450,-9-5 90,73 0-270,-42-7-1651,26-4 0,3-2 1741,4-3-90,-16 1 0,-1 0-1532,14-4 1532,1-1 0,1-2-433,-1 0 433,-28 5 0,-1 0 0,28-7-90,-21 4 0,-1 1-180,1-2-1628,-8 1 1,-3 1 1897,-13 2 0,18-5 0,-48 12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0:42.23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1787 203 6813,'5'-4'1259,"0"1"-1079,-5 0 90,-2 1-180,0 0 180,-4-1-180,1 1 270,-19-2-270,7 3 0,-37 3-90,23 2 90,-49 12-90,41-5 0,-55 24 0,52-16 0,-3 5 0,1 3 0,9-2 0,-33 34 0,45-33 0,-14 36 0,30-38 0,4 20 0,12-30 0,45 5 0,-19-15 0,23-9 0,3-4 0,3-9-887,3-4 1,0-3 886,6-6 45,11-11 0,1-3-45,-11 5-45,3-7 0,-6 2-45,-35 17-247,16-20 157,-39 31-540,-3-19 450,-9 21-449,-12-15 269,3 23 889,-11-5 1,8 9 0,-2 0 0</inkml:trace>
  <inkml:trace contextRef="#ctx0" brushRef="#br0" timeOffset="279">3310 122 6453,'34'-7'1529,"-4"0"-1259,-7 0-90,-6 0 0,-4 1-90,-5-1-90,-3 1 90,-4 0 0,-4 0 719,-24-5-539,7 4 180,-54-4-360,31 9 0,-16 3 0,-3 2-90,-3 5-1696,-17 8 0,-3 3 1696,4 5-670,18-8 0,-1 11 715,-13 42 0,29 3-561,63-23 516,-40 17 0,12-9-827,96-58 0,25-25 737,-57 14 0,1-3-330,27-11 1,11-6-1,-11 2 796,-25 8 0,-1-3-376,13-10 0,6-6 0,-13 5 0,3-12 0,-22 13 0,1-1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18.35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268 63 6723,'27'-10'2249,"-4"1"-1619,-6 1-91,-4 1 1,-5 1 90,-3 1-1,-2 0-89,-2 2 90,-2 0-91,-1 1 810,-3 0-809,0 1 450,-13-1-721,-30 11-269,14-4 0,-29 16 0,39-8 0,-7 7 0,12-3 0,1 3-90,-5 14-719,2 26 539,4-9-629,3 32 269,13-40-1259,5 56 1349,-1-56-989,7 46 990,-7-65-1260,0 15 1349,-4-28-630,-9-2 1080,2-11 0,-7-6 0,5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13.72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683 62 10112,'-1'0'0,"-53"32"0,32-11 0,3 3 0,4 2 90,9 30-90,8-18 0,43 50 0,-26-70 0</inkml:trace>
  <inkml:trace contextRef="#ctx0" brushRef="#br0">1267 629 10202,'14'4'0,"42"12"90,28 26-90,-68-25 0,-13 9 0</inkml:trace>
  <inkml:trace contextRef="#ctx0" brushRef="#br0">284 1203 6448,'-58'10'-348,"-13"1"-147,7-2 136,26-6-601,-9 0 330,41-4 630,6-3 0,10-1 0,2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15.01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380 329 6543,'2'-5'720,"0"-1"-540,0 0 0,1 0-90,-1-1 0,0 0 89,0-1-89,0 1 90,-1-1 360,2-11-450,-1 10 90,2-11-90,-3 14-90,1-8 0,-2 9 180,1-6-90,-1 8 0,0 3 0,-1 4-1,-4 35-89,1-11 90,-8 54-90,4-29 45,-9 29 0,-1 5-596,-3-1 581,2-19 0,-3 12 0,1-13-777,-9 11 792,0-7 0,-1-3 45,2-11 360,-3-4 0,1-1-360,6-11 89,-21 26-89,37-55-90,9-14-90,10-12-1253,19-23 1,-20 27 1318</inkml:trace>
  <inkml:trace contextRef="#ctx0" brushRef="#br0">995 755 9905,'-14'23'0,"-19"34"0,4-4 0,17-23 402,13 8-492,12-32-90,48-17 90,-19-6-856,26-17 1,6-5 855,-72 38 90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2:27.29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4354 532 7173,'-4'0'360,"1"0"89,3 0 1890,-1 0-2249,3-3-90,-1 2 0,3-3 0,-1 1 0,3-1 0,-2 0 0,13-8 0,-6 3 0,28-19 0,-16 12 0,39-28 0,-30 22 0,31-22 0,-20 13-720,23-18 181,-22 16-1800,20-18 2339,-40 30 0,10-10 0,-19 15 0</inkml:trace>
  <inkml:trace contextRef="#ctx0" brushRef="#br0" timeOffset="306">4996 495 6363,'9'0'1529,"-1"0"-1259,0-1-90,0-1 0,1 1-90,-1-2-90,0 1 90,0-2-3482,1 0 3392,0-1-90,15-10-1169,24-22 719,-12 10 540,20-20 0,-37 30 0,6-5 0</inkml:trace>
  <inkml:trace contextRef="#ctx0" brushRef="#br0" timeOffset="2296">5159 430 7353,'0'-3'270,"0"0"-180,0 2 89,0 0-89,0-1 90,0 1 90,0 0-90,0-1-90,0 1 90,0 0-180,0-1 90,0 1 629,0-1-719,-2 2 0,1-1 0,-1 1 0,1 0 0,0 1 90,-3 3-90,2-2 0,-5 7 0,4-4 0,-4 6 0,3-5 0,-4 7 0,5-7 0,-4 7 0,4-8 90,-2 5-90,3-5 90,-1 0 180,1-1-180,2-2 270,0 1-270,1-2 270,14-8-180,14-13-91,1-1-89,35-27 0,-32 20-1696,8-6 0,1 0 1696,-6 2-927,9-8 0,-1 0 927,-12 9-809,36-36 359,-48 46-1619,18-19 1080,-25 26 989,4-7 0,-10 13 0,-2 1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6:15.240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0 24575,'80'52'0,"-1"0"0,0 0 0,1 0 0,-1 0 0,-12-16 0,-2 1 0,2 11 0,1 1 0,-1 0 0,1 0 0,-1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6:29.190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1430 0 6273,'-65'11'1187,"1"0"1,-21 0-1,-18 2 1,-3-1-1,12-1-977,20-2 0,7-2 0,-8 1-1235,-5 0 1,-11 2 0,-3-1 0,7-1 0,17-2 844,5-1 0,11-2-565,-7 0 1,11 0-335,27-2 886,2 0-886,28 1 0,28 5 859,4-1 220,28 3 0,-3-1 0,4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6:32.498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1389 0 7173,'-47'62'3778,"-3"-1"-2519,-5-1-539,-3-2-720,2 0-360,19-15 0,1 1-1886,-15 23 2111,20-23 0,2 1-45,-6 14 254,9-8 0,-1 2 16,-12 35-135,16-36 0,1 1-405,5-3 1,4-3 5,-1 8-1445,1 33 1080,10-49 179,6 18 259,5-33 613,4 3 0,1-9 1,-1-7-1</inkml:trace>
  <inkml:trace contextRef="#ctx0" brushRef="#br0" timeOffset="240">734 1557 5824,'-40'52'659,"-1"-1"1,2-1 0,0-3 239,-23 24-2974,-1 0 3155,-1-2-91,3-2-89,1-1-181,3-4-18,5-5-522,5-6-280,-3-1-529,21-22 1,4-5-91,21-24 1662,10-12-1392,7-11 728,9-12-368,28-33 90,-6 12-298,-12 17 1,1 0 207,20-16-270,-14 19 0,2 1-359,19-15-1,-12 15 1,0 4-1,0 4 270,3 3 450,-33 18 0,-10 6 0,-8 1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6:49.960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44 759 6183,'1'8'1799,"-1"-3"-809,0-1-181,1-1-179,-1-3 90,1 3-1,1-1 181,-1-2 3867,1 2-4317,-1 0-90,0-2 359,0 2-539,-2 1-90,1-2-90,-3 4 90,3-5 0,-3 5-90,0 1 90,-2 3-90,-1 4 0,0 1 0,1 0-90,0 1 90,1-5 0,0 3-90,2-2 0,-1 1 90,1-1 0,1-3 90,0-4 0,1-1 1259,0-3-1079,2-2 0,4-3-180,3-5 0,5-8 0,4-11-90,6-9 0,6-13-434,7-10 344,6-9-90,5-10 45,-23 39 0,2-3-405,13-19 1,1-1 89,-11 16 0,0 2-225,8-13 1,-2 3-1395,5-6-2518,-11 15 2698,-11 16 180,-9 15 539,-7 11 1170,-6 11 0,-6 6 0,-5 7 0</inkml:trace>
  <inkml:trace contextRef="#ctx0" brushRef="#br0" timeOffset="372">808 1143 6993,'11'1'5217,"-3"1"-2968,2 1-1,-4 2-988,-2-2-541,-1 1-179,-1-3 90,-1-1-91,7-1-89,-1-3 0,9-5-90,2-6-1,8-9-89,8-11-90,8-11-852,8-11 672,5-8-89,4-5-181,0-4-90,0 1-855,-13 14 1,1 0-495,8-10 159,-15 18 1,-3 4-969,-9 11-1620,-4 5 2609,-7 10 1157,-7 7 372,-6 9 0,-4 5 0,0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6:42.628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6769 1395 6993,'2'-2'1979,"1"-3"-1170,-2 5 91,1-6 179,-1 2 91,0-6-181,-1 1-89,0-6-1,-2 3-179,0-3-181,0 2 1,0 2 0,0-3-91,0 6 91,0-3 0,1 6-90,0 2 1259,1 3-1709,4 7 0,2 2 0,7 10 0,2 7 90,6 10-1,6 12-643,3 11 644,4 10-90,1 6 0,1 6 0,0 0 0,0 3-180,-1-2-90,-1-1-180,-1-5-809,-8-17 0,0-2-450,5 8-630,11 22 90,-29-67-1708,-5-9 2517,1-11 1440,2-36 0,-2 1 0,0-29 0</inkml:trace>
  <inkml:trace contextRef="#ctx0" brushRef="#br0" timeOffset="514">8110 861 6543,'-7'-17'4678,"-2"2"-2430,-4 1 1,-4 2-720,-3 2-360,-2 2-269,-2 4-180,-1 2-91,-2 2-179,-1 2 0,0 1-91,1 2-89,2 0 0,2 1-90,3 1-90,3 1-90,2 1 90,3 1-180,3 2 90,1 2-90,3 5 90,2 4 0,1 6 0,4 7 0,3 5 90,6 5-90,17 26-90,15 3 0,5-1-464,-11-35 0,1-5 465,12 1-91,17 3-220,-16-18 400,-1-4-90,0-1 90,-2-3-90,-2-1 90,-4 0 270,3 5 0,-18-2 270,-2 15 540,-22-6-810,-8 11-91,-9-2 338,-4 5-427,-4 2 0,-3 1-90,-1-1-180,-1-4 1,1-4-181,2-5-90,1-5-90,2-4-89,1-6-271,8-3-269,1-3-270,5-4-360,0-3-360,1-5-90,2 3 180,1-10-1708,9-23 3777,-1 5 0,6-20 0,-1 20 0</inkml:trace>
  <inkml:trace contextRef="#ctx0" brushRef="#br0" timeOffset="1317">8964 298 6363,'-5'8'3239,"-1"1"-1620,2-3-90,1-1-180,1-3 6387,2-2-7647,3 6 1,0 5 0,5 12 90,2 10 0,4 13 0,3 14-842,2 11 752,2 10 0,3 5-45,-7-21 0,0 2-45,-4-15 0,0 0-491,4 15 1,0-1 490,4 21 0,-2-9-90,-3-10 90,6 9 0,-11-40-90,1 4-90,-10-47 674,-2-10-854,-1-18 0,-3-16-89,-1-20 259,-1-20 10,3 38 0,0-1 45,0-2 0,0-4-90,0-21 1,1-1 179,2 21 0,0 2 0,1-16 0,3 3-45,8-14 0,6 6 180,7 6-90,7 4 180,7 5-90,4 4 0,2 8-228,2 7 318,-4 10-1,-5 13 91,-6 13 270,1 30-180,-15 12 0,-2 28-181,-17 10-44,-8-7 0,-1 4-1473,0-14 0,0 1 1248,-4 21 0,-1-2 0,5-22 1,1-2-629,1 13 0,3-2 538,3 23-233,9-28 1,5-4 232,14-8 180,18 1 0,0-28-217,38-11 127,-14-11 0,29-12 1291,-22-9-1561,1-8-1899,8-13 0,-1-3 1224,-39 24 1,-1 0-91,34-22 1,-8 5-288,-38 22-387,-6 7 708,-18 9 101,0 3 1147,-7 2 1,0 9-1,1 2 1</inkml:trace>
  <inkml:trace contextRef="#ctx0" brushRef="#br0" timeOffset="-1975">4048 2562 7982,'0'-8'4588,"-6"-8"-5488,4 7 91,-4-6-2969,3-2 3418,1 7 180,0-7-90,1 13 91,1 1-114,0 3 293,-3-7 0,3 5 0,-3-5 0</inkml:trace>
  <inkml:trace contextRef="#ctx0" brushRef="#br0" timeOffset="-1447">3946 2191 6453,'5'3'3149,"-1"-2"-2070,-2 1 2609,-2-2-2789,-2 2-269,2-2-270,-2 5-90,1-5-180,0 3-90,1 1 0,2 4 89,1 5 1,2 6 0,1 2 90,1 5 0,2 3 0,2 4 0,1 3 90,1 3-90,1 3 90,1 2-1,0 3 1,1 2-90,-1 4-90,1 1 90,-1 3-395,-1 1 215,0-1 0,-2-1 0,-1-2-90,0-3 0,-1-2 0,-1-4-180,0-3 0,0-4-89,0-3-271,-1-3-90,-1-3-179,0-4-540,-1-4-145,-3-9-305,-1-5 180,-2-7-810,0 0 1800,6-2 719,4-11 0,0-2 0,0-11 0</inkml:trace>
  <inkml:trace contextRef="#ctx0" brushRef="#br0" timeOffset="-759">5169 1834 7353,'42'-38'5487,"-5"6"-3419,-15 9-179,-11 9-1259,-7 8-720,-5 4 2519,1 2-1800,-3 1 1,-2 2-270,-4 3-90,-2 1-180,-3 1-180,-2 1 0,-1 3 0,-3 4-90,-2 6 90,-1 5-90,-3 7 90,0 6 0,-1 6 0,-9 30 90,10-14-90,7-7 0,3 2 0,2 9 0,8-8 0,4-1-89,8 9 89,10 18-90,6-28-90,24 24 90,-6-19-2393,15 17 2303,-13-28 90,0-5-253,-1-4 253,-1-7 90,-2-6 90,-1-8 0,-3-7 90,-2-5 0,-4-6 0,-5-4 2316,-4-4-2586,-2-6 331,-7-1-331,-3-5-90,-9 1 0,-10-14 360,-1 5 270,-20-20-1,8 19 1,-10-6 0,9 14 0,1 5-180,2 4 0,3 5-180,5 3-180,4 3-360,4 1 180,2 1 90,1 2 1,1 5 89,2 4 90,-1 6 0,2 3 90,0 3-90,0 2 0,1 2-90,1-1 0,1-2-360,3 6 271,0-10-91,6 10 180,0-18 90,4 2 0,1-7 0,3-3 0,4-1-90,3-4-180,5-3 1,1-5-181,4-5-270,0-5-269,0-4-270,0-3-2429,22-29 2968,-24 19 271,13-21 539,-33 32 0,-3 1 0,-5 5 0</inkml:trace>
  <inkml:trace contextRef="#ctx0" brushRef="#br0" timeOffset="2418">5302 4322 5914,'-41'-14'3418,"7"0"-2429,20 8-179,2 0-91,1 1-179,-1-1-180,0 2-90,0-1-91,-1 2-268,-2 0-91,0 0-90,-3 1 0,-2 0-90,-1 1-90,-1 0 1,-1 1-91,2-1 90,0 0 90,1 1 181,1-1 89,0 0 180,-1-1 539,-6 0-89,7 0 809,-10-5-629,15 1-1,-3-5 91,10 2-91,2-3-89,3 1 0,0-3-1,4-1-89,2-5 0,3-3 359,14-21-539,-2 6 0,13-17-180,-4 12 0,6-2-90,3 0-360,5 0 270,5 2 90,5 1-90,6 3 0,6 1 0,8 2-1011,8-1 1101,7 0-45,-39 17 0,1 0-45,1-1 0,4-1 90,30-15 0,2-2-46,-18 8 1,3-3-15,11-7 0,8-5 0,-6 3-799,-2 0 0,-3-1 769,-8 5 0,3-2 0,-5 2-728,9-5 0,-3 2 728,3-2 0,-1 1 0,-3 1 0,7-4 0,-11 8 0,8-4 0,1-1 0,-6 5-415,-7 2 1,-5 4 0,6-3 414,6-4 0,7-3 0,-1 1 0,-8 4 45,13-5 0,-7 3 45,4-2 0,0-1 0,-2 1 0,4-2-364,-7 1 0,5-3 1,-4 1 332,-16 9 1,-2 1 0,2-2-30,17-9 0,3-4 0,-5 3 152,6-4 0,-2-1-182,-6 3 0,3-3 0,-4 2-30,-16 12 0,-3 1 0,2-1-64,14-10 1,2-3-1,-5 5 49,-1-1 0,-1 2-45,-8 5 0,2-1 0,-3 3 45,7-4 0,-1 1 0,15-9 0,-2 3 560,-28 19 0,-1 2-515,12-5 0,0 1-90,25-10-45,-21 11 0,-2 3-135,2 1 0,12-4-180,-30 12-989,7-1 360,-16 6 1899,3-2-2979,-26 10-1031,-5 0 1571,-7 3 2606,0 0-1797,-16 1 821,-5 2 0,-19 1 0,-1 2 1</inkml:trace>
  <inkml:trace contextRef="#ctx0" brushRef="#br0" timeOffset="12792">318 5450 0,'2'-4'1770,"-1"-3"1570,-1 4-2530,1-5 1408,0 2 391,3-12-1210,-3 8-949,3-8 3392,-4 14-3393,0 1 1080,0 3-1169,1-3 0,-1 2 2339,0-2-2789,-2 9 90,0-3-90,-4 9 0,0-3 0,-1 6 0,-2 5 90,-3 4-90,-5 22 90,4-8 0,-4 15 0,5-15 0,1 2 0,0 0-270,-6 18 0,6-15-809,-7 20 179,11-32-269,0-1-360,6-20-270,0-7-4048,1-3 4588,4-6 269,0-2 560,3-7 430,-1-1 0,1-11 0,-1-2 0</inkml:trace>
  <inkml:trace contextRef="#ctx0" brushRef="#br0" timeOffset="13375">138 5101 6183,'5'-3'2699,"0"0"-1350,1-4 90,0-3-449,1-2-181,-1 1 181,2 3-181,-2 4 1,4-2-181,-2 4-179,5-1-90,1 3-90,4 0-90,2 2 0,1 3 0,2 4-91,0 3 91,1 3-90,0 4 0,0 3-90,1 3 90,-1 2-90,0 1 0,0 1-90,9 13 90,-8-9 0,18 26 0,-17-24 0,17 28 90,-18-25 0,6 10 90,-11-15-90,-1 0 90,-2-1 180,3 14-270,-9-12 90,0 10-1,-10-16 181,-11 12-360,-2-8-90,-23 28-90,6-20-449,-30 35 269,17-30-45,3-5 0,0-2-134,-12 7-968,-17 11 878,18-19-91,-1-2-270,-1-2-1798,-18 9 1169,21-13-1349,-24 17 1978,39-23 271,-4 2 719,21-12 0,10-7 0,2-2 0</inkml:trace>
  <inkml:trace contextRef="#ctx0" brushRef="#br0" timeOffset="14505">2532 5604 6723,'3'-2'3778,"-1"1"-2069,-2-3-270,0 3-359,0-6-91,-1 4-89,-1-5-1,0 2-179,1 2-91,-1-1 1,0 2-90,0-3 449,-2-2-629,1 2 269,-6-4-449,3 6 0,-9-1-180,3 3-90,-4 3 90,1 0-90,-2 2 0,-1 0 0,-1 2-89,-2 0 89,-1 1-270,-10 7 180,8-2 0,-7 6 90,12-2-180,-7 10 90,7-4 0,-4 9 1,9-9 89,2 2-90,1-1-90,3 9 90,5-8 0,7 16 90,3-17-270,14 17 180,-4-17 0,7 6-89,-3-10-1,1-1-90,3-3 0,1-2-179,1-3-181,-1-2-1529,10-4 720,-10-2-180,0-2 180,-16 0 180,2-2 359,-4-1 361,6-4 629,-2-3 0,-2-11 0,-1-4 0</inkml:trace>
  <inkml:trace contextRef="#ctx0" brushRef="#br0" timeOffset="15079">2414 4935 6363,'-3'-2'3778,"-2"0"-1979,4 2 90,-5 1-720,5-1-179,-4 3-91,4-3 990,-1 2-1619,4 0 0,0 1-90,4 3 0,2 1 0,4 3 0,4 2-1,3 3 1,4 4-180,0 5 90,3 2-90,11 19 0,-7-8 0,21 28 0,-20-24-90,23 28-90,-22-28 1,9 12-91,-12-17-180,9 15 180,-9-14 0,15 24 180,-20-27 90,3 10 90,-12-16-90,-2-2 90,-3-1 90,-2-1 0,-4-1 0,-3-1 0,-5 1 90,-5 1-90,-5 2 89,-6 3-179,-22 20-180,7-8-45,-1-3 1,-2 1-136,-11 8-90,5-6 0,-2-1-180,-10 5-1004,-19 13 735,20-21-361,-4-2-359,-1-2-450,-3-2 90,1-3 180,2-3-719,-15 6 1871,23-11 557,-7 2 0,31-11 0,5-2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7:27.238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209 1372 8072,'-7'2'9830,"0"-1"-7157,1 1-2493,-2 4 0,-1 3-180,-2 3 0,-1 3 90,-1 1 0,-3 5 0,-2 5 0,-2 2 90,0 1-90,1-2 90,4-3-1,2-5 91,5-7-90,3-6 0,4-4-90,1-2-90,4-5-360,9-20 90,5-9-89,12-27-217,4-11 351,0 2 0,3-5-925,-7 14 0,2-1 1195,13-26 0,1 0 45,-11 23 0,2 0-833,-1 5 0,4-4 1,-3 4 831,6-9 1,1 1-30,-7 12 0,1-3 0,-2 6-20,0 2 1,-3 3 49,5-7 0,-3 2-90,9-12 112,-1 0-112,-32 46 1237,-5 9-1506,-5 8 3115,-2 4-3116,-1 5 108,-1 5 72,1 7 90,2 9 0,1 11 0,1 10 0,1 14-710,1 9 620,-1 10-90,-2 7-180,-2 7-180,-2-24 1,-1 2 89,0-18 0,0 1-643,-2 16 0,0-1-346,-5 24-405,2-33 0,0 1-45,-4 27 495,1-23 0,0-3 584,-3-2 801,-9 4 0,7-46 0,-3-7 0</inkml:trace>
  <inkml:trace contextRef="#ctx0" brushRef="#br0" timeOffset="203">336 990 7083,'73'-22'2457,"0"-1"1,1 1-1,17-6 1,-11 5-1584,-5 1-2223,-28 15-630,-6 5-270,-4 8 180,-7 7 270,-6 7 450,-5 8 360,-6 4 989,-6-4 0,-4 13 0,-2-5 0</inkml:trace>
  <inkml:trace contextRef="#ctx0" brushRef="#br0" timeOffset="580">1740 1289 6633,'28'6'4138,"-5"1"-2159,-10-1 90,-8 6-900,-8 0-270,-7 8 1,-6 3-181,-5 4-179,-4 6-180,-3 3 0,-2 3-180,2 1-180,0 0 0,3-2-180,4-3 0,5-5-180,5-2 180,10-12-360,20-9 361,7-15-181,45-35 270,-13 2-346,-15 9 0,0 0 616,22-21 89,-21 20 1,1 1 0,19-11 0,12 1 0,-35 29 180,0 19-270,-17 8 179,0 30-269,-20-7 0,-4 18-90,-8-12-539,-10 19-91,4-16 782,-5 9-1141,9-25-1620,3-7 900,7-11-1979,17-22 2249,6-15 270,16-25-541,3-13 1268,7-15 442,-21 33 0,2-1 0,3-4 0,1-1 0,3-2 0,0 0 0</inkml:trace>
  <inkml:trace contextRef="#ctx0" brushRef="#br0" timeOffset="777">3162 585 6813,'60'-64'1966,"1"1"0,-1-1 0,-5 7 0,-2 1 0,-15 17 77,-20 21-1143,-9 10-91,-7 6 1,-2 5-180,-2 5-91,-2 6-89,-3 8-90,-5 8-90,-4 10-90,-4 11-694,-5 10 334,-4 10-270,-6 9-270,-4 8-762,17-42 1,0 0 806,-1 3 1,-1 0-271,1 0 1,-1 1-666,0-1 0,0 0 306,3-2 0,-1-1-3430,-17 38 2845,7-12 450,5-15 610,9-20 829,1-15 0,-3-22 0,-5-5 0</inkml:trace>
  <inkml:trace contextRef="#ctx0" brushRef="#br0" timeOffset="937">2810 1023 6993,'28'-18'4947,"2"4"-2788,2 3 0,-1 4-990,9 0-539,4 1-181,13 1-582,9 2 493,5 2-270,1 2-360,-1 3-360,-5 3-539,-6 6-900,-7 5-105,-8 7 15,-9 5 180,-7 7 360,-6 5 539,-7 3 1080,-2 0 0,-3-6 0,1-2 0</inkml:trace>
  <inkml:trace contextRef="#ctx0" brushRef="#br0" timeOffset="1097">3997 1282 7263,'37'-10'5936,"-5"3"-3417,-12 3 0,-13 4-1260,-10 5-629,-8 5-271,-5 6 1,-4 8-270,-4 4-360,-6 7-449,-3 3-811,-1 2-808,2-2-271,4 0 181,6-5 269,9-7 540,6-10 450,9-3 1169,-2-11 0,21-1 0,1-8 0</inkml:trace>
  <inkml:trace contextRef="#ctx0" brushRef="#br0" timeOffset="1697">4649 1302 6813,'55'8'8185,"-11"0"-5576,-33-4-720,-6 3-900,-5-3-269,1 1-1,-3 1 1,0-4-90,-2 2-181,-2-1-89,0 0-180,3-2-90,-3 0 0,5-1-90,-6-1-90,2 1 0,-5-2 90,-1 0-90,-4 0 0,-2-2 0,-3 0-90,-16-1 90,4 2 1,-11 0-1,11 6-180,-13 8 90,11 2-270,-15 20 90,25-8 0,0 11 1,16-5-631,11 17 541,6-11-1,12 10 90,7-20 0,6-6 90,7-5 180,7-8 0,2-8 0,4-8 90,-1-7 0,0-6 360,12-20-90,-23 10 630,8-18-451,-35 29 91,-4 2-90,-11 13 269,-3 5-629,-4 0-180,-4 11 0,3 2-89,0 7-91,5-1-360,5 12 270,3-9 90,6 6 1,4-14-1,19-7 180,-3-8 90,14-9 0,-9-8 0,1-6 0,-1-3 90,-4 0 0,-6 3 449,-3 3-359,-12 11 90,-7 7 0,-9 11-90,-5 8 90,-9 21-360,4-5-90,-5 14-90,10-11-180,5-2-89,5-4-91,4-3-90,6-4-269,5-4-360,4-5-540,5-4-180,-3-5 90,13-4 180,-14-1 360,10-3 449,-10 1 990,-8 1 0,5 1 0,-7 3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7:30.025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2449 2673 6183,'-69'7'2969,"2"-1"-1620,1-1 90,3-3-1074,4-2 444,4-1 91,3 0-91,3-2 91,1 0 203,3-2-293,4-3 89,3-1-179,6-1 103,5 0-193,5 0-91,5 0 271,2 0-133,5 3-497,3 2 0,5 4-720,2 1 360,3 0 90,6 1 0,8 1 90,10 2 90,14 2 0,13 1 0,16 2-45,-3 0 0,4 0-1308,-12-1 1,2-1 1307,27 3 0,2 0-45,-19-2 0,4-2-822,2 0 0,8-1 0,-4 0 867,16 1 0,4-2-23,-16-1 1,9 0 0,1-1-1,-8 0-417,-11 0 1,-5-1-1,3-1 395,23 1 0,4 0 0,-7 0-30,-24 0 0,-5 0 0,0 0 30,35 1 0,0 1 0,-5 0 0,5 1-30,-9 2 0,5 0 0,-4 1 30,-19-2 0,-3 1 0,3 0-404,20 2 1,5 1-1,-6 0 404,-24-2 0,-4 0 0,7 1-36,3 0 0,8 2 0,5 0 0,-2 0 0,-8 0-90,14 0 0,-6 0 1,6 2 107,-11-3 0,6 2 0,3 0 0,-4-1 0,-8 0-12,3 0 0,-8 0 0,0-1 0,1 1 0,0 1 0,-1-1 283,-1 0 1,-1 1 0,4 0-314,20 5 0,5 1 0,-6 0 12,-21-5 1,-3 1 0,1 0-13,17 3 0,3 2 0,-6-2-30,-1 1 0,-2-1 0,-9-2 0,3 0 0,-3-1 0,9 1 0,-1 0 60,-13-4 0,2 1 0,-5-2-60,2-2 0,-4-1 0,-2-2 1,0-1-1,-3-1 0,-1 0 439,-3-3 1,-1 0-710,46-3 90,-11-3-90,-8-3-89,-11-1 2151,-11-1-2241,-3-2 269,-27 5 248,-3 1-608,-21 6-3898,-3 2 3089,-7-1 1197,-4 0-567,-7-1 809,-4 2 0,0 0 0,-1 0 0</inkml:trace>
  <inkml:trace contextRef="#ctx0" brushRef="#br0" timeOffset="700">5469 2918 7173,'8'-11'7016,"0"0"-5037,1 2-1170,-4 4-359,1 3 0,-6 2 1529,0 0-1709,1 2-1,0-2-179,2 5 90,-3-4-90,3 3 90,-2 3 0,1 4 90,0 6 0,-1 4-1,0 8-89,-2 8 0,-3 9-90,-2 9-90,-5 9-383,-1 9 383,-6 9-90,-2 9 90,2-16 0,-2 3 0,4-16 0,-1 3-911,-3 12 1,-2 8-1,1-5 866,0-2 0,0 0 45,3-9 0,-1 4 0,1-3-757,-3 9 1,1-2 756,-1 4 0,0 1-45,-1 1 0,1 0 0,-1 3 0,1 1 0,0 1 0,0 2 0,0-2 0,0 6 15,2-6 0,0 5 0,1-4-455,5-18 0,0-4 0,-1 3 455,-2 20 0,-1 3 0,1-5-15,1 7 0,1-5 0,0 2 0,1 0-45,0-1 0,1 0 0,-1 1 0,1-1 0,0 0 0,0-1-45,0 1 0,0-1 0,0-2 0,1 0 45,0-1 1,0 0-447,0-4 0,0 0 401,1-2 0,-1-1 211,1-4 1,-1-1-347,1-4 1,0 0-91,0-5 0,0-2-135,0-4 1,0-1-1422,-3 12 0,0-2-63,-4 26 1221,6-40 1,1-5-862,-1-1 1333,5-22-524,-1-7 1038,6-19 1,-9 2-1,3-8 1</inkml:trace>
  <inkml:trace contextRef="#ctx0" brushRef="#br0" timeOffset="1832">2346 578 6903,'9'-15'5127,"-3"-2"-8539,-1-1 5751,0-3 419,-4 1-1858,-1-1 769,-5 1-950,-4 1-89,-2 0-180,-4 0 3391,-4 2-3571,-3 0 0,-3 3-90,-3 1 0,-3 3-180,-1 3 90,-4 3-360,-41 16 180,24 3-599,-34 18 599,32 2 0,-5 10 90,-3 9-90,-4 10 0,0 6-617,33-32 0,1 2 662,1 0 0,0 3-135,-10 21 0,2 3 45,11-14 0,3 0 0,-8 18 1,5 0-1,12-17 0,4-3-45,2 2 0,2-1-45,2 0 0,3 0-225,3 46-179,9-6-700,10-9 250,8-10-360,8-10-450,8-11-90,9-9 90,11-10 270,8-10 450,9-10 269,4-10 900,4-9 0,1-11 0,1-5 0</inkml:trace>
  <inkml:trace contextRef="#ctx0" brushRef="#br0" timeOffset="2498">3239 1412 0,'24'-19'3748,"-10"1"1122,-17 3-2351,-15 2 779,-9 3-2489,-9 1 591,-4 5-951,-5 2-179,-4 6 3097,-7 3-3187,-3 7 0,-28 19-180,21-3-90,13 1 0,1 2-180,-2 12-90,-9 18-449,22 8 359,19-17-128,4 15 128,24-28 91,9-7 89,10-8-90,10-10-90,9-11 1,9-11-1,7-11 0,6-12 0,4-8-473,1-7 743,-3-4 91,-6 2 268,-11 6 91,-12 7 180,-13 12 0,-13 9 295,-7 8-206,-7 8 1,-3 8-180,-2 8 180,-11 31-451,2-7-178,-12 42-1,11-34-90,-1 13-90,8-26 511,7 4-511,4-18-90,9-2 1,8-21-1,35-25 360,-1-6 270,7-10 0,3-4-727,-18 11 1,0-1 725,18-13 1,-1 1 45,-17 12 0,-3 2-125,37-27 439,-14 13-89,-17 13-90,-20 14-91,-15 11 1,-15 15 0,-9 8 1395,-11 15-1486,-9 8-89,-7 7-180,-6 6 408,-1 3-947,-10 20 179,20-23 0,1 9 0,27-32 0,9-8 181,10-9-1,9-7 180,8-9 0,7-9 0,8-8 90,5-8 0,4-8 269,24-19-179,-20 14 90,11-8 0,-33 28 629,-8 19-629,-18 11 0,-10 19-90,-16 7-90,-7 9-360,-4 5-650,-2 3-69,0-2-810,4-3-900,8-14-89,6-5 179,8-18 451,10-1 359,15-16 719,14-14 1080,17-22 0,9-21 0,-28 27 0,1 0 0</inkml:trace>
  <inkml:trace contextRef="#ctx0" brushRef="#br0" timeOffset="2726">5449 120 7353,'56'-57'9354,"-11"11"-5036,-34 35-3508,-6 6-91,-10 8-89,-5 6-1,-9 9-89,-7 12 0,-9 13-983,-8 17 713,-7 14-180,8-6 0,0 5-270,7-13 0,0 2-1087,-12 23 1,0 2 861,11-20 0,0 3-315,1-4 1,-3 5 0,2-4-1,-5 11 1,-1-2 179,8-11 0,-3 2 0,4-6-404,1-4 0,1-4-1890,-1 5 0,1-5 765,-5 7-1526,1-3 2695,19-56 1031,4-14 1,3-21 0,6-8 0</inkml:trace>
  <inkml:trace contextRef="#ctx0" brushRef="#br0" timeOffset="2858">4584 1385 6453,'36'-83'4678,"2"5"-2430,5 8-669,4 9 130,5 14-449,6 8-271,5 11-835,5 7 385,6 4-359,4 3-450,5 2-1123,2 3-406,2 3-719,-3 2-181,-2 5 271,-6 5-80,-5 5 889,-9 3 630,-8 5 989,-10 0 0,-9 4 0,-6 0 0</inkml:trace>
  <inkml:trace contextRef="#ctx0" brushRef="#br0" timeOffset="3303">7696 1040 6903,'11'-25'4677,"-2"-2"-2608,-3-6-90,-2-3-900,-2-5-359,-2-4 0,-3-3 89,-2-1 1,-1-1-91,-2 1 1,-2 3-1,-2 3-89,-1 3-90,-2 5-90,-1 4-181,0 5 1,-2 4-180,-2 5 0,-2 5-90,-2 3 0,-2 3-90,-20 11 180,7 5 0,-37 30-90,26 0-771,-18 26 951,19-1-180,2 13-448,5 12 388,23-25 0,2 9 0,3-4-75,0-1 0,3 2-961,1 2 0,1 7 0,4-9 871,6-7 0,3-6-90,1 0 1,1-1-122,2-3 1,1 1-420,6 12 1,2-1-135,8 27 417,-9-38 0,-1-3-777,3 5-540,-7-9 83,-5-17-263,-6-5 3312,-10-5-2773,-2-8 691,-7 2 240,-13-13 803,-1-8 1,-14-8 0,1-5 0</inkml:trace>
  <inkml:trace contextRef="#ctx0" brushRef="#br0" timeOffset="3473">6701 1984 6813,'-28'-22'4318,"4"2"-2429,11 7-1,9 5-898,13 3-450,12 2 89,11-1 91,11-1-91,10-1-507,8-1 328,8-1-90,6-2-270,4 0-1053,2-1 424,1 1-541,-4 0-629,-6 3-539,-9 3-91,-10 4 84,-13 2 546,-3 4 360,-14-1 630,2 2 814,-7-2 0,0 0 0,1-1 0</inkml:trace>
  <inkml:trace contextRef="#ctx0" brushRef="#br0" timeOffset="3640">8075 1763 7533,'48'56'9830,"-15"-6"-3919,-59-25-6541,1-2-449,3-1-360,4-3-540,6-2-630,7-5 1,5-2 179,9-3 540,2-2-629,39-2 2518,-13-6 0,28-5 0,-20-4 0</inkml:trace>
  <inkml:trace contextRef="#ctx0" brushRef="#br0" timeOffset="3931">8747 1781 7623,'34'-23'6476,"-8"3"-3778,-13 5-359,-11 0-1080,-9 5-449,-8-2-91,-6 2-179,-4 2-90,-6 1-180,-1 3 0,0 2-180,2 4-180,3 4 0,5 2-90,4 3-90,6 4 0,3 4 90,7 5 0,5 3 90,7 4 0,7 1 90,6 2 0,5-2-90,5-1 90,3-1 0,1-3-90,0-3 1,-2-2 89,-5-4 0,-7-3 0,-9-6-180,-7-4-90,-12 1-540,-25 0 91,-7 2-361,-25 1-359,2-3-2788,-33 0 2068,24-4 270,-5 0 360,37-2 359,16 0 577,9 0 593,3-1 0,9 1 0,0 0 0</inkml:trace>
  <inkml:trace contextRef="#ctx0" brushRef="#br0" timeOffset="4475">9543 1933 7173,'31'-43'4915,"-1"0"0,16-27 1266,-62 59-5731,-3 2-181,-1 3-179,-4 3 0,-1 5-180,-3 5-180,-34 31-1702,22-6 1613,-23 24-1,35-14-356,6 1 267,7 2-181,8-1 90,8-1-629,22 11 629,4-18-89,21 3 89,-2-24-360,33-15 541,-16-7 179,-10-9 0,0-4 270,3-9-94,11-14 274,-35 13 2326,-10-9-2056,-12 13 314,-8-3-404,-10 16-90,-3 4-91,1 4 52,-5 3-231,3 5-180,-2 1-90,3 5 90,3 1-90,4 2-180,2 7 270,5-3-90,10 7 180,3-11 90,8 0 0,2-11 360,21-10-90,-8-1-1,15-8 91,-17 2 630,4-1-631,-17 6 451,-3 2-450,-18 8-181,-4 8 1,-3 3-90,-4 10-90,-3 5-90,-1 5-270,0 5-179,2 3-451,4 0-359,5-1-630,8-4-900,8-2-89,5-6 270,9-5 359,4-4 540,4-5 1709,0-2 0,-16-5 0,-5-1 0</inkml:trace>
  <inkml:trace contextRef="#ctx0" brushRef="#br0" timeOffset="7113">6239 3560 6453,'2'-2'4138,"2"-1"-2159,-3 3 0,2-3-2125,-2 2 3384,0-1-2886,-5 10-262,-1 0 0,-4 9 90,0 0 90,-4 4-90,-1 5 1143,-2 1-1144,-1 2 1,0 0 0,-1 0 0,-2 0-90,-1 1 0,-4 1-90,-2 2 0,-4 1-90,-2 2-180,-1 0-989,-13 14-90,13-15-810,-5 8-270,21-25 91,9-8 269,5-6 450,4-4 449,0 0 634,4 5 536,5-5 0,9-3 0,5-8 0</inkml:trace>
  <inkml:trace contextRef="#ctx0" brushRef="#br0" timeOffset="7566">6641 4293 9332,'3'-6'5307,"-4"-4"-4318,0 9-449,-2-5-90,3 6-1,0 0-3481,-4 5 3662,-6 7-1800,-3 5 1350,-3 7 0,-2 0-90,-1 3 0,-3 2-90,-3 2 90,0 0 2633,-8 10-2812,10-13-1,-3 4 0,17-19 1927,5-6-2016,2-5-1,9 0-180,4-4-90,11-3-90,9-7 1,10-7 89,7-5 0,5-4-253,2-1 523,-1 3 270,-4 2 0,-4 7 180,-6 5 90,-5 7 89,-9 5-89,-8 7 90,-9 6 180,-16 17-540,-5-2-360,-12 13-360,0-9-376,0-1-793,-1-1-180,8-7 91,1-2 268,9-6 361,3 1 450,6 0 809,7-3 0,5-5 0,3-2 0</inkml:trace>
  <inkml:trace contextRef="#ctx0" brushRef="#br0" timeOffset="8056">7612 4639 7173,'19'-15'9830,"-6"-4"-6707,-26 3-2404,0 1-179,-10 0-180,3 7-181,-1 1-89,0 3-180,-1 1 1,0 5-91,0 2-90,0 4-90,-1 4 0,1 5 0,1 3-89,2 4-1,4 1 0,3 1 0,6-1 91,5-2 89,6-4 0,7-5 0,7-5 90,9-6 0,7-8 90,8-6 0,3-5 360,20-16 0,-19 6 90,6-8 90,-29 16-91,-10 6-89,-8 5 0,-4 5-180,-2 2 0,-8 3-90,-3 2-90,-9 5 0,-1 5-180,-13 16 90,8-2 90,-7 13-179,13-7 89,4 3 0,3 1 0,6 2 0,6-1 90,5-1 0,5-1 0,4-1 90,4-3-90,1-2 180,1-3 90,-1-5 180,-3-4 0,-6-7 359,-4-2-449,-9-4-180,-21 1-360,-4-3-270,-22 0-359,0-2-630,-3-2-540,0-3-90,4-4-1529,-1-14 2339,23 5 450,2-12 899,24 0 0,7-3 0,4-10 0</inkml:trace>
  <inkml:trace contextRef="#ctx0" brushRef="#br0" timeOffset="8358">8145 4681 7173,'74'-16'9830,"-18"3"-13627,-49 14 4337,-6-1 1408,3 3-1228,-4 4 409,1 3-859,-2 5-90,-3 1 90,-6 13 3212,0-4-3392,-5 11-90,-1-8 0,0-1-90,-2 1-90,0-3-180,3-2 0,3-5-90,6-8 91,4 0-91,6-5-270,15-1 450,4-1 1,15-7-91,-1-3-1169,25-11-90,-14 4-360,12-6 0,-31 10 180,-2 2 270,-10 3 359,1 0 591,-7 2 579,-4 1 0,-7 2 0,0 0 0</inkml:trace>
  <inkml:trace contextRef="#ctx0" brushRef="#br0" timeOffset="8665">8776 5113 6993,'19'8'5127,"2"-5"-2788,1-8-180,4-8-1080,3-5-449,4-4-91,0-2-179,-1 0-180,-4 0 0,-6 0-180,-5 2-90,-7 0 0,-7 0-90,-7 3 90,-6 2 0,-9 3 0,-8 4 180,-7 4 0,-5 5 90,-4 5-90,1 6 90,1 4-180,4 4-90,4 2-90,4 4-540,0 14 181,13-8-271,3 8-179,16-12-1710,22 2 1080,4-10 0,19 1 90,-1-14-630,29-7 1530,-15-3 629,-8-4 0,1 0 0,8-5 0,19-6 0</inkml:trace>
  <inkml:trace contextRef="#ctx0" brushRef="#br0" timeOffset="8959">9341 5027 6633,'34'-13'4678,"-2"1"-2340,-6 0-89,-4 1-270,-5 2-360,-5 0-180,-3 3-360,-4-2 720,-2 3-1169,-3-5-180,-2 3-180,-1-1-90,-2 5-270,0 0 0,2 2-90,0 0-360,3 1 270,1 7 0,4 1 90,4 7 91,8 3-91,7 2 90,8 3 0,7 0 0,7 0 0,3 0-90,2-2 0,-3-1 0,-5-3 0,-9-3-180,-10-2 181,-16-1-1,-12-4 0,-16 2-270,-37 3 0,6-2 0,0-1 1,0-1-181,-12 2-476,-15 1-63,32-6-361,7-1-448,7-2-91,12 0 180,8-1 270,9 0 359,3-1 1260,20 12 0,4-7 0,20 10 0</inkml:trace>
  <inkml:trace contextRef="#ctx0" brushRef="#br0" timeOffset="9211">9903 5254 6723,'84'-33'3276,"0"0"1,-5 4 0,-25 2 1915,-50 13-4653,-8 0-269,-9 0-90,-10 1-90,-8 1 0,-7 3-90,-6 4 0,-3 5-90,0 6 0,2 6 0,4 5 0,6 6-90,7 3 90,9 5 0,9 2 0,12 2 90,13-1-90,15-2 180,49 3-180,-7-16-270,1-11 1,3-4-914,17-10 418,-32-1 1,-3-2-1754,11-10-2519,-11-5 3058,-30 3-809,-41-14 2878,-28 16 0,-38-7 0,1 13 0</inkml:trace>
  <inkml:trace contextRef="#ctx0" brushRef="#br0" timeOffset="11895">419 3757 6723,'5'-10'4677,"-2"0"-2608,-3 4 2339,-4-5-3599,1 5-89,-4-3-90,6 7-91,-1 0 1,1 0-180,0 2 89,0-2-449,0 5 90,-3 4-90,-1 5 0,-6 8 90,-3 8 0,-5 10 0,-5 12-90,-3 7-1160,-2 6 1160,0 4 0,1 0-243,-1 0 198,9-20 0,1-1 45,-12 24-90,-6 17 90,13-34-90,-1 5 90,10-22 90,2-5-90,11-23 1042,4-11-1132,3-6 182,5-9-272,6-14-540,21-43 360,-3 6-1203,2-3 0,1-3 1428,-11 24 0,-1 0 0,11-19 0,0-1 90,-9 19 0,3 0 90,16-23 0,4 0-334,-12 20 1,5-1 408,6-2 0,7-4 0,-3 6-30,0 8 0,-1 3-647,18-13 0,1 5 557,-21 19 0,-1 5-45,-4 2 0,3 3-756,16 0 1,-2 4 620,7 4 1534,16 10-1444,-67 26 607,-10 9-517,-8 9 0,-9 7-180,-21 32 0,-1-15-135,-3-8 0,-4 0 923,-15 9-878,16-22 0,-2-2-539,-21 13-91,-6-4 446,-1-3-895,-4-3-180,2-5 0,1-3 180,4-5 334,4-6 1015,-20-10 0,38-7 0,-14-8 0</inkml:trace>
  <inkml:trace contextRef="#ctx0" brushRef="#br0" timeOffset="12329">1425 4260 10501,'-13'-14'6746,"-5"0"-5487,-1 0-719,-5-1-180,2 2 90,-1 1-91,-3 3-179,-2 1-90,-2 4-90,0 5 0,-1 3-180,3 6-89,2 5-181,2 5 0,3 6-899,4 15 539,11-8-809,21 17 810,8-27-271,42-1 721,-17-20 93,23-8 356,-20-7 990,14-15-271,-21 5 181,5-7-91,-29 13 810,-10 8-1079,-14 4-270,-6 8-180,-10 3-450,-9 14-95,8-1-714,-3 8-540,15-5-630,4-5-90,9 6 360,4-9 270,14 8 360,7-9 540,10-3 809,7-6 0,3-7 0,2-3 0</inkml:trace>
  <inkml:trace contextRef="#ctx0" brushRef="#br0" timeOffset="12650">2086 4308 7443,'-41'-88'9830,"-11"19"-4999,29 68-5190,-11 6 89,16 6-90,2 3 0,1 4 0,4 2-89,3 4 89,4 2 0,5 2 90,4 0-90,6 0 180,4-1-179,14 8 269,-6-10 180,17 9 90,-21-19-1,-1-3-89,-14-5-269,-21 1-271,-4 1-270,-20 3-449,-3-3-540,-8 0-270,-3-2 90,0-3 180,5-3 360,9-5 269,11-3 569,9-2 511,9-4 0,6-1 0,1-4 0</inkml:trace>
  <inkml:trace contextRef="#ctx0" brushRef="#br0" timeOffset="12875">2543 4234 7533,'42'-11'5936,"-6"2"-3507,-15 4-360,-11 3-990,-7 1 180,-3 1-899,-3 6-90,-3 0-90,-5 7-180,-3-1-90,-3 3-270,-1 3-179,-2 2-361,0 2-449,0 2-720,1-1-360,1 1 181,4-4 179,2-1 540,5-4 359,4-7 555,2 7 615,1-13 0,8 9 0,0-8 0</inkml:trace>
  <inkml:trace contextRef="#ctx0" brushRef="#br0" timeOffset="13183">2895 4330 7263,'11'2'5397,"-1"1"-2879,-1 3-179,-3 3-1080,2 2-539,-2 2 89,0 0-89,-2 1-180,-2 1-181,0 4-89,-2 2-90,-3 3-90,0 2 0,-1 2-90,1 0 0,1 2-90,2-2 180,4-2 90,19 4-180,-2-17 0,18-2 0,-5-23-180,29-24-90,-11 0-557,20-18 377,-20 9-719,16-22 539,-19 18-1169,15-25 360,-36 37-450,0-5-180,-18 24-1799,-2 1 2429,-2 6 450,-2 3 989,4-2 0,-7 8 0,4-3 0</inkml:trace>
  <inkml:trace contextRef="#ctx0" brushRef="#br0" timeOffset="13475">4115 4416 6723,'4'1'6207,"1"-2"-3419,-5 1 90,0-8-629,-4 1-1170,-4-6-359,-4 2-270,-4 0-180,-4-1-180,-4 2-90,-5 2-90,-5 3 0,-6 4 0,-31 13 90,14 3 0,-20 12-90,27 1 90,-6 18 0,23-10-90,4 11 0,27-19-630,60 2 181,-7-21-237,-2-5 1,4-5-394,26-19-630,5-11-1016,-4-5 386,-31 8 0,-3-2 451,13-15-631,-9-20 2609,-54 32 0,-29-1 0,-15 15 0</inkml:trace>
  <inkml:trace contextRef="#ctx0" brushRef="#br0" timeOffset="14280">39 4811 6453,'4'9'3958,"1"-1"-2159,1-6 90,-2 0-720,2-2-449,-1 0-1,7 0 1,-2 0 0,2 1-91,0-1-89,-1 3 0,3-1-91,1 2 361,13 4-450,-5 0 179,26 8-359,-17-4 0,12 4 0,-8-3 0,2 1-180,6 1 90,7 0-315,8 2 225,7 1-484,8 2 484,6 1-1000,8 1 1000,5 0 0,-44-11 0,1-1 0,1 1 0,2-2 45,2 1 0,0-1 0,3-1 0,0-1 0,3-1 0,0 0 0,2-1 0,0-2-45,1 0 0,4-1 90,29-3 0,3-2-90,-23 1 0,0-1-811,23-2 1,-1 0 810,-31 0 0,-1 0-45,24-1 0,0 0 45,-24 2 0,-1-1 0,17 0 0,-3 1-534,20 1 534,-11 1-90,-7 2 90,-9 2 0,-6 0 118,-8 2-118,-5 1-90,-4 0 837,-3 2-747,-1-1 0,-1 2 0,0 0 0,19 4 0,-15-3 0,13 2 0,-18-4 0,-1-2 0,1 1 1787,-1-2-1787,-2 0 0,-1 0 0,13 1 0,-14-1 877,8 1-877,-18-2 313,-3 0-313,-3 0 22,5-1-22,-11 0-90,2-1 0,-14-1-270,5-1 0,-8 1-269,4 0-361,-6 0-2967,-3-5 1258,-5 0-2068,-19-10 3058,7 6 1709,-29-7 0,26 11 0,-14-3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18.49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121 169 6363,'-15'-17'1080,"0"-1"-720,1 2-181,1 0 91,1 2-180,2 2 90,0 0-90,-1-2-90,2 0 0,1 4 0,4-3 0,5 9 90,5-2-90,0 4 0,22 1 0,-8 1-270,63 3-90,-40 0-495,10 2 1,-1 1 758,-12 1 0,18 3 0,-31-4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7:58.319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125 1932 6004,'-19'14'3508,"-26"12"2068,24-14-5126,-14 7-180,30-17 90,5-2 2878,0 0-3328,3-1 90,-2 1-90,4-1 90,-4 0 0,5-1 90,0 0 0,4-2 0,5-1 90,0-1 0,4-1 0,2-2-1,4-2 91,18-8-180,-6 2-90,36-16 0,-24 11-375,19-8 375,-17 8-90,2 1 0,1 0 90,0 0-90,1 2 90,0 0-90,1 1 90,0 1 0,2 0 0,2 0 0,1 0 0,29-8 0,-21 6-45,-10 2 0,0 0 45,11-4 90,21-6-90,-27 7 45,-17 5 0,1-1-45,27-8-409,-26 8 1,1 0 498,19-7-90,2 0 0,-1 0 0,2-1 90,-1 0-90,2-1 0,3-1-90,1 0 90,3-1-90,3 0 90,2-1-90,5-2-1062,2-1 1152,-44 15 0,1-1-45,2 0 0,-1 0 0,2-2 0,1 1 45,-1 0 0,2 0-90,24-8 0,0-1 45,-19 8 0,0 0 0,17-5 0,-1 0 45,-24 9 0,-1 0-135,19-3 0,-1 0 90,-17 5 1,0 1-1,14-3 0,-2 1-135,18-2-90,-4 2 90,-6 2-270,-14 3 0,0 2 181,10-3-91,29-1 0,-58 7 0,-6 2 304,-5-1-573,-2 2 1107,-13 0-657,2 1 1111,-13 0-7409,2 0 5308,-8 4 360,-10 4 809,-2 1 0,-15 2 0,3-4 0</inkml:trace>
  <inkml:trace contextRef="#ctx0" brushRef="#br0" timeOffset="588">4054 11 6363,'5'-3'2519,"-3"1"-1350,3-1 91,-2 3-631,1-1-89,1 0 90,-4 0 89,6 1 91,-6 1-181,6 0 1,0 0 719,23 5-1079,-6-2 0,16 5-90,-9-4 0,5 0-90,7 0 0,5 0-90,7-2-285,7 1 285,6-2 0,7 0 0,4 0-90,-19 1 0,2 0-180,33 5 135,-32-2 1,-1 1-226,24 9-45,-26-2 0,0 2-45,27 10 270,-32-8 1,-3 2-181,11 9 90,5 17 180,-25-9 180,0 13 90,-28-14 0,-8 0 180,-9 2-91,-8 1 1,-10 3 0,-9 3-90,-9 3-90,-9 2-736,-9 6 646,-7 3 90,-8 4-45,33-30 0,0 0-45,-3 1 0,-1 1-325,-1 0 0,0-1 325,-3 1 0,0 0-45,-1 1 0,-1-2 0,0 1 0,-1-1-45,0-1 0,0-1-45,0-1 0,1-1-90,0-2 1,1-1-383,2-2 0,0-1-22,-40 19-91,6-6-359,9-4-503,7-4 53,10-3 90,10-2 180,9-2 937,12-4 322,6-2 0,11-9 0,1-1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8:03.270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291 2744 7892,'0'-9'9830,"-5"-12"-8146,3 7-515,-5-11-629,6 16-180,0-2-90,2 0 269,4-11-359,0 4 0,10-23-90,-4 11 90,17-40-180,-8 16-860,11-26 860,-7 14 0,2-7-90,2-7 90,0-7-90,2-5 45,-14 43 0,-1-1 0,1-3 0,-1 0 45,1-2 0,0 0-45,0-2 0,0 0 0,-1 0 1,1 0-1,-1 2 0,0 0 0,-1 1 0,-1 0 45,1 3 0,-1 0 0,0 2 0,0 0 0,12-45-245,-1 4 335,-7 31 0,0 2 0,7-25 0,-9 33 0,0 2 0,0-4 0,-2 10 0,-3 7-1,-2 8-89,-3 6-89,-1 7-1,-2 6 825,-1 4-1185,-1 3 639,1 3-189,3 6 0,4 11 0,4 15 90,3 17 0,2 19-45,-4-4 0,1 6-359,-4-15 0,0 5 224,0 11 0,1 8 1,-1-6-860,-2-3 0,0-2 814,1 24 0,0-2-90,-4-31 0,0-5 0,0-2 0,0-2-314,3 40-1,-3-41 0,-1-1-89,1 17-91,-2 8-2068,-11-22 809,-3-17-90,-7 5-738,-16-12 1638,3-12 2265,-8-3-1096,-2-16 0,2-9 0,-9-5 0</inkml:trace>
  <inkml:trace contextRef="#ctx0" brushRef="#br0" timeOffset="226">625 1831 6543,'48'-32'3276,"0"1"1,-3 2 0,-6 3 1015,-8 4-3752,3 0-90,2-1-181,4-1-179,3 0-90,3 1-179,2 1-271,0 2-989,16 1 359,-18 10-449,10 2-2878,-7 17 2248,-12 3 270,11 9-630,8 12 1935,-11-7 584,19 8 0,-16-14 0,1-3 0</inkml:trace>
  <inkml:trace contextRef="#ctx0" brushRef="#br0" timeOffset="531">2340 1519 6723,'17'-7'5217,"-5"0"-2788,-5 4 179,-4-2-899,-5 2-449,-2-5-181,-5 1-269,-4-1-181,-2 3-89,-2 0-270,-1 2-90,-2 1-90,-1 0-90,-1 2-90,-1 3 0,-1 1-90,-2 6 0,-2 3 0,1 6 90,-1 3-90,2 5-180,-10 22 180,13-8-359,-9 38 179,21-28-629,7 35 539,12-39-90,9 11-90,6-27-809,21 0 360,-5-14-360,16-4-540,-12-16-1619,19-17 2159,-16-2-282,29-34 1721,-36 13 0,9-20 0,-19 13 0</inkml:trace>
  <inkml:trace contextRef="#ctx0" brushRef="#br0" timeOffset="814">3471 210 7533,'21'-50'4915,"-1"0"0,10-31-84,-32 65-4111,-3 7-90,-1 6-181,-1 2-269,0 3-90,-1 2-90,1 4 0,-1 4-90,-1 10 0,-1 10 0,-2 13 0,0 14 90,-2 11-820,0 13 550,-1 8 45,7-42 1,0 2-46,1 0 0,-1 1-135,0 2 0,1 0-90,0-1 1,1-1-91,0-1 1,0 1-1080,0 12 0,1-1-675,0 24 225,3-31 0,0-5 495,4-8 360,-1-12 449,0-22 810,-1-9 0,-4-5 0,-2-1 0</inkml:trace>
  <inkml:trace contextRef="#ctx0" brushRef="#br0" timeOffset="998">3084 938 8072,'7'-2'4768,"4"1"-2879,3-2-1080,7-1-269,4-3 179,5-5-89,6-4-180,8-4-180,7-6-593,5-2-37,5-3-3915,1 0 498,24-11 1708,-24 15-310,13-2 850,-38 22 359,0 7 633,-17 5 587,7 10 1,-16-2 0,2 5 0</inkml:trace>
  <inkml:trace contextRef="#ctx0" brushRef="#br0" timeOffset="1177">4256 977 6273,'12'12'3778,"-3"-1"-2069,-5 0 180,-5 3-540,-4-1-539,-3 6-270,-3 1-91,-3 3-359,-2 3-449,0 2-541,-1 1-719,3-1-270,4-6 0,2-1 180,4-5 270,2-6 450,1 7 989,1-14 0,0 6 0,0-9 0</inkml:trace>
  <inkml:trace contextRef="#ctx0" brushRef="#br0" timeOffset="1466">4819 624 7443,'26'-2'6386,"-7"1"-3777,-8 5-1,-12 3-1439,-2 2-539,-5 5-180,-1 3 0,1 5-1,-2 7-179,-2 7 90,1 5-180,-1 4-90,3 4 0,1 2-90,2 2 0,3 2 0,3 0-90,3-2 90,3-3-90,4-5 180,3-9-90,3-7 180,13-12-90,-3-14-180,26-30-270,-14-9-270,-2-6 1,0-3-451,9-19 270,-15 20 1,-2 1-2385,5-16 496,-6 5 269,-6 4-1456,-2-1 2626,-7 17 1259,0 0 0,-9 24 0,0 3 0</inkml:trace>
  <inkml:trace contextRef="#ctx0" brushRef="#br0" timeOffset="1762">6132 542 7803,'20'-10'7105,"-8"4"-4226,-10-3-91,-8 7-1618,-11-4-631,-5 5-89,-11 2-90,-4 2-180,-8 5-90,-3 3 0,-4 5-90,0 4-90,-2 6-90,3 6-90,0 4-328,5 5 239,4 4-1,9 2 0,9-1 0,11-2 0,12-4 91,14-6-91,14-8-630,48-13 361,-1-15-348,-18-7 0,2-4 482,-9-4 0,-1-3-225,4-3 1,0-2-316,-2-1 1,2-3-855,15-10 1,-2-1 1078,-20 13 1,-2-1 179,7-5 0,-6 3 108,-15 10 522,-14 7 0,-39 14 0,-6-1 0</inkml:trace>
  <inkml:trace contextRef="#ctx0" brushRef="#br0" timeOffset="2362">73 3361 7173,'-29'28'5037,"6"-4"-2878,9-10 0,7-7-1170,15-7-449,8-7 89,15-4 1,13-9 90,14-5-970,13-8 790,13-6-1866,-38 17 1,2 1 1505,2-2 0,2 0-46,2 1 1,0 0-450,2 0 1,1 2 359,0 0 0,1 2 0,1 0 0,0 2-45,0 1 0,0 1 45,1 1 0,0 0 0,-1 1 0,3 1 0,30-6 0,1 1 0,-19 4 0,0-1-318,-8 2 0,3-1 1,-3 1 317,10-2 0,2-1 45,2-2 0,6-1 0,-3-1-30,-17 3 0,-1 1 0,6-3 29,17-5 1,11-4 0,0-1 0,-8 2-263,-8 0 1,-6 2 0,4-3 194,-2 1 1,4-2-1,1 0 1,-6 0-23,5-2 0,-5 2 0,0-2 0,1 0 0,1 0 0,-1 0 0,0 0 0,0 0 0,0 0-103,-3 1 1,0 0 0,-1 1 72,-1 0 0,-1 1 0,0 1 30,-5 1 0,1 1 0,2 0-90,23-7 0,4 0 1,-4 1-1,-23 8 0,-3 1 0,6-1 0,9-3 0,8-2 0,-1 0 0,-8 2-54,-13 5 0,-7 1 1,3-1 83,18-4 0,4-2 0,-6 1-30,4-2 0,-3 1 0,0-1 0,0 0 353,-5 2 1,1-2-414,-12 6 0,2-1 1,-3 1-31,4-1 0,-1 2 564,13-5 0,-5 4-924,3 2-276,-8 7 96,-33 7 1714,-6 4-1713,-29 5-467,-15 8 17,-2-2-919,-17 8 469,10-10 1107,-12 4-568,13-8 361,-8 1 719,6-4 0,-8-3 0,-2-1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8:35.106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106 1194 5914,'2'4'1619,"19"45"-1799,-13-29-1079,20 46 1079,-19-48 180,4 7 0,-3-13 0,0 0 0</inkml:trace>
  <inkml:trace contextRef="#ctx0" brushRef="#br0" timeOffset="736">10 1528 6633,'-3'12'3688,"2"-5"-2339,-2-2-89,2-5-361,0 2-539,4-5 180,1-2-1,4-6 91,1-2-90,3-4-1,3-6-89,5-5-90,3-6-90,6-6-90,6-7-592,9-9 592,9-7-90,10-10-46,-7 12 1,4-2-90,-13 13 1,2-2-797,19-18 1,0 0 570,-18 20 1,1 0-631,19-20 1,0 1 224,-20 19 0,2 0-525,-2 2 1,5-4 0,-7 6 300,-8 10 0,-3 2 179,9-8 0,-3 3-359,5-3 1079,-5 0 0,-18 15 0,-3 0 0</inkml:trace>
  <inkml:trace contextRef="#ctx0" brushRef="#br0" timeOffset="1068">1009 1551 7443,'5'18'5936,"-1"-4"-3507,0 0-270,-1 2-1260,0-5-629,2 0-180,5-15 180,5-10 269,19-22 1,4-7-399,21-22-21,-13 13 0,8-9 0,-4 5-1237,0 2 0,0 1 937,-4 4 0,3-3 1,-3 3-451,8-6 0,-1 2-404,0 0 0,-1 0-271,-2 3 1,1-2-1125,15-15 1,0-1 1483,-18 20 1,-2-1 224,11-11 1,-2 1-702,8-13 1421,-11 6 0,-14 6 0,-6 3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9:08.253"/>
    </inkml:context>
    <inkml:brush xml:id="br0">
      <inkml:brushProperty name="width" value="0.08571" units="cm"/>
      <inkml:brushProperty name="height" value="0.08571" units="cm"/>
      <inkml:brushProperty name="color" value="#004F8B"/>
    </inkml:brush>
  </inkml:definitions>
  <inkml:trace contextRef="#ctx0" brushRef="#br0">290 1289 6183,'-18'-1'6297,"-36"-2"-10878,21-3 4851,-21 0 1180,34 0-1361,10 4 970,2 2-789,0 0 0,0 0 0,-4 1 3872,0 0-3692,-4 1 178,4 0-178,1-1 270,4 1-360,3-2-91,1 1 271,3-1-630,6-3 90,1 1 0,6-4-90,3-1 90,5-3 0,7-4 90,7-5 0,9-5-463,7-3 463,8-5-45,-9 7 0,2-1-45,34-17 0,-4 5 0,3 0-45,-29 14 0,-2 0-1516,22-7 1,0 0 1515,-19 9 0,-2 1 0,2-1 0,0 1-453,0 0 0,0 1 408,-2 0 0,2-1-45,19-5 1,0 0 44,-19 7 0,-1 0-45,16-5 0,-2 1-45,20-3-617,-4 1 527,-6 5-45,-27 8 0,-1 2-45,26-5-179,15-1-29,-34 8-241,-6 0 2284,-7 1-2644,-5 2 1098,-7 1-3797,-11 2 3937,-9 1-69,-9 1 0,-5 0 0,0 0 0</inkml:trace>
  <inkml:trace contextRef="#ctx0" brushRef="#br0" timeOffset="517">1940 39 6723,'5'-4'4048,"0"1"-2429,0 0-180,-2 1-809,1-2-360,3 2-91,6-1 91,9-1 180,8 1 0,11 0 0,7 0-1,8 0-89,7 2-90,7 0-641,5 2 461,4 1-180,1 1 0,-1 3-179,-2 3-1,-4 3-90,-4 3-270,20 14 360,-25-5 45,-17-1 1,-2 2 44,-1 5 90,15 25 90,-34-21-233,2 13 503,-19-12 0,-6 4 89,-8 1 1,-10 5 0,-11 3-45,-5-9 0,-5 0-46,-29 24-676,16-19 0,-3 0 497,6-9 0,0-2-45,-6 3 0,-2 1 0,-3 2 0,-2-1 0,-2 2 0,-3 1-15,4-5 0,-4 3 0,3-2-120,-7 4 0,0 0 0,11-8 0,-2 2 0,4-4-135,4-2 1,2-2-676,-11 4 1,1-2-541,-21 8-449,25-13 1,4-4 557,8-6-1187,-4-1 1888,29-12 630,8-1 0,3-1 0,8 1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9:24.92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 1 24575,'0'0'0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9:25.25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1 24575,'0'0'0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9:29.538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1 24575,'0'0'0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21.50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127 293 6453,'23'-14'1619,"0"0"-1259,-2-1-90,-1 0 0,-1 0 90,-2-1-90,-3 0 89,0 1 91,1-5 450,-2-10-721,-5 9 181,-10-17-270,-4 25-90,-24-15 90,12 19-90,-37-4 0,25 12 0,-38 11 0,38-1-3392,-22 20 3392,37-13 0,7 23 0,18-22 0,13 9-360,22-13 1,-4-4-1036,24-6 1,8-5 1394,-20-6 0,-1-1 0,13 1 0,-4-1 0,14-17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58.94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48 6543,'6'-4'450,"-1"-1"-360,-1 3 0,-1-1-90,0 1 0,0 0 0,0-1 0,1 0 0,0-1-360,0-2 180,-2 4 0,1-4-668,-1 4 0,-1 0 0,1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0:08.65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425 393 6554,'59'-33'1170,"-6"2"-990,-10 1 89,-9 4-179,-8 2 90,-5 3-90,-6 2 0,-4 3 980,-6-11-800,-6 13 0,-4-9 268,-16 12-448,5 4 0,-35 0-90,21 9 0,-20 3 0,16 6-460,-2 3 460,-5 6 0,-26 19 0,15-5-1548,-8 15 1,0 2 1547,9-5-502,2 4 0,6-1 592,27-22-90,7 15 0,18-31-114,52-16 114,-23-8 0,8-8 0,3-6-90,21-26-45,-25 16 0,-1-2 54,22-24-594,-27 17 1,-6 1 134,-4 2-899,7-35 899,-32 50 540,-4-6 0,-6 21 0,-2 4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0:07.46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250 168 6453,'-2'-5'360,"0"1"-5840,1 2 5570,-1 0 1318,1 0-1318,-1-2 770,1 1-860,-2-1-90,2 3-360,-3-2 3572,3 1-3122,-3-1 0,3 1 0,-1 0 0</inkml:trace>
  <inkml:trace contextRef="#ctx0" brushRef="#br0" timeOffset="413">206 34 6813,'0'-5'630,"0"1"-450,0 2 0,0-1-91,0 1 91,0 0-90,0 1 0,0-1 90,0 1 0,0-1-180,0 0 0,0-1 0,0 1 0,0-1 90,0 3-90,2 3 0,-1-1 0,2 3 90,-2 0 0,0 3-90,0-1 180,-3 24-90,0-14 0,-5 37-90,2-29 0,-8 37 0,6-34 90,-11 33-90,9-35 0,-10 29 0,10-31 0,-12 35 0,13-34 0,-10 26 0,11-31 0,-7 23 0,7-21-180,-9 27 0,10-28-270,-6 20 180,8-25-899,-4 16 539,7-20 630,-1 6 0,2-12 0,0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E8C6-9674-46C4-ADA3-B3049B0DF2B2}">
  <dimension ref="B4:K38"/>
  <sheetViews>
    <sheetView workbookViewId="0">
      <selection activeCell="J11" sqref="J11"/>
    </sheetView>
  </sheetViews>
  <sheetFormatPr defaultColWidth="11.28515625" defaultRowHeight="15"/>
  <cols>
    <col min="1" max="1" width="2.140625" style="1" customWidth="1"/>
    <col min="2" max="5" width="11.28515625" style="1"/>
    <col min="6" max="6" width="15.28515625" style="1" customWidth="1"/>
    <col min="7" max="7" width="1.7109375" style="1" customWidth="1"/>
    <col min="8" max="8" width="12.7109375" style="1" bestFit="1" customWidth="1"/>
    <col min="9" max="9" width="1.140625" style="1" customWidth="1"/>
    <col min="10" max="16384" width="11.28515625" style="1"/>
  </cols>
  <sheetData>
    <row r="4" spans="2:11" ht="18.95">
      <c r="B4" s="2" t="s">
        <v>0</v>
      </c>
    </row>
    <row r="5" spans="2:11" ht="18.95">
      <c r="B5" s="2" t="s">
        <v>1</v>
      </c>
    </row>
    <row r="6" spans="2:11">
      <c r="B6" s="1" t="s">
        <v>2</v>
      </c>
    </row>
    <row r="9" spans="2:11">
      <c r="H9" s="130" t="s">
        <v>3</v>
      </c>
      <c r="I9" s="130"/>
      <c r="J9" s="130"/>
    </row>
    <row r="10" spans="2:11">
      <c r="H10" s="3">
        <v>43100</v>
      </c>
      <c r="J10" s="3">
        <v>42735</v>
      </c>
    </row>
    <row r="12" spans="2:11">
      <c r="H12" s="4"/>
      <c r="I12" s="4"/>
      <c r="J12" s="4"/>
    </row>
    <row r="13" spans="2:11">
      <c r="C13" s="1" t="s">
        <v>4</v>
      </c>
      <c r="H13" s="5"/>
      <c r="I13" s="5"/>
      <c r="J13" s="5"/>
    </row>
    <row r="14" spans="2:11">
      <c r="C14" s="1" t="s">
        <v>5</v>
      </c>
      <c r="H14" s="7"/>
      <c r="I14" s="4"/>
      <c r="J14" s="7"/>
      <c r="K14" s="4"/>
    </row>
    <row r="15" spans="2:11">
      <c r="D15" s="6" t="s">
        <v>6</v>
      </c>
      <c r="H15" s="4"/>
      <c r="I15" s="4"/>
      <c r="J15" s="4"/>
      <c r="K15" s="4"/>
    </row>
    <row r="16" spans="2:11">
      <c r="H16" s="4"/>
      <c r="I16" s="4"/>
      <c r="J16" s="4"/>
      <c r="K16" s="4"/>
    </row>
    <row r="17" spans="3:11">
      <c r="C17" s="1" t="s">
        <v>7</v>
      </c>
      <c r="H17" s="7"/>
      <c r="I17" s="4"/>
      <c r="J17" s="7"/>
      <c r="K17" s="4"/>
    </row>
    <row r="18" spans="3:11">
      <c r="D18" s="6" t="s">
        <v>8</v>
      </c>
      <c r="H18" s="8"/>
      <c r="I18" s="4"/>
      <c r="J18" s="8"/>
      <c r="K18" s="4"/>
    </row>
    <row r="19" spans="3:11">
      <c r="H19" s="4"/>
      <c r="I19" s="4"/>
      <c r="J19" s="4"/>
      <c r="K19" s="4"/>
    </row>
    <row r="20" spans="3:11">
      <c r="C20" s="1" t="s">
        <v>9</v>
      </c>
      <c r="H20" s="4"/>
      <c r="I20" s="4"/>
      <c r="J20" s="4"/>
      <c r="K20" s="4"/>
    </row>
    <row r="21" spans="3:11">
      <c r="C21" s="1" t="s">
        <v>10</v>
      </c>
      <c r="H21" s="7"/>
      <c r="I21" s="4"/>
      <c r="J21" s="7"/>
      <c r="K21" s="4"/>
    </row>
    <row r="22" spans="3:11">
      <c r="D22" s="6" t="s">
        <v>11</v>
      </c>
      <c r="H22" s="4"/>
      <c r="I22" s="4"/>
      <c r="J22" s="4"/>
      <c r="K22" s="4"/>
    </row>
    <row r="23" spans="3:11">
      <c r="H23" s="4"/>
      <c r="I23" s="4"/>
      <c r="J23" s="4"/>
      <c r="K23" s="4"/>
    </row>
    <row r="24" spans="3:11">
      <c r="C24" s="1" t="s">
        <v>12</v>
      </c>
      <c r="H24" s="7"/>
      <c r="I24" s="4"/>
      <c r="J24" s="7"/>
      <c r="K24" s="4"/>
    </row>
    <row r="25" spans="3:11">
      <c r="D25" s="6" t="s">
        <v>13</v>
      </c>
      <c r="H25" s="4"/>
      <c r="I25" s="4"/>
      <c r="J25" s="4"/>
      <c r="K25" s="4"/>
    </row>
    <row r="26" spans="3:11">
      <c r="H26" s="4"/>
      <c r="I26" s="4"/>
      <c r="J26" s="4"/>
      <c r="K26" s="4"/>
    </row>
    <row r="27" spans="3:11">
      <c r="C27" s="1" t="s">
        <v>14</v>
      </c>
      <c r="H27" s="4"/>
      <c r="I27" s="4"/>
      <c r="J27" s="4"/>
      <c r="K27" s="4"/>
    </row>
    <row r="28" spans="3:11" ht="15.95" thickBot="1">
      <c r="D28" s="6" t="s">
        <v>15</v>
      </c>
      <c r="H28" s="9"/>
      <c r="I28" s="4"/>
      <c r="J28" s="9"/>
      <c r="K28" s="4"/>
    </row>
    <row r="29" spans="3:11" ht="15.95" thickTop="1">
      <c r="H29" s="4"/>
      <c r="I29" s="4"/>
      <c r="J29" s="4"/>
      <c r="K29" s="4"/>
    </row>
    <row r="30" spans="3:11">
      <c r="C30" s="6" t="s">
        <v>16</v>
      </c>
      <c r="H30" s="4"/>
      <c r="I30" s="4"/>
      <c r="J30" s="4"/>
      <c r="K30" s="4"/>
    </row>
    <row r="31" spans="3:11">
      <c r="D31" s="1" t="s">
        <v>17</v>
      </c>
      <c r="H31" s="5"/>
      <c r="I31" s="11"/>
      <c r="J31" s="5"/>
      <c r="K31" s="4"/>
    </row>
    <row r="32" spans="3:11">
      <c r="D32" s="1" t="s">
        <v>18</v>
      </c>
      <c r="H32" s="4"/>
      <c r="I32" s="4"/>
      <c r="J32" s="4"/>
      <c r="K32" s="4"/>
    </row>
    <row r="33" spans="3:11" ht="15.95" thickBot="1">
      <c r="D33" s="6" t="s">
        <v>19</v>
      </c>
      <c r="H33" s="9"/>
      <c r="I33" s="4"/>
      <c r="J33" s="9"/>
      <c r="K33" s="4"/>
    </row>
    <row r="34" spans="3:11" ht="15.95" thickTop="1">
      <c r="H34" s="4"/>
      <c r="I34" s="4"/>
      <c r="J34" s="4"/>
    </row>
    <row r="35" spans="3:11">
      <c r="C35" s="6" t="s">
        <v>20</v>
      </c>
      <c r="H35" s="10"/>
      <c r="I35" s="4"/>
      <c r="J35" s="4"/>
    </row>
    <row r="36" spans="3:11">
      <c r="H36" s="4"/>
      <c r="I36" s="4"/>
      <c r="J36" s="4"/>
    </row>
    <row r="37" spans="3:11">
      <c r="H37" s="4"/>
      <c r="I37" s="4"/>
      <c r="J37" s="4"/>
    </row>
    <row r="38" spans="3:11">
      <c r="H38" s="4"/>
      <c r="I38" s="4"/>
      <c r="J38" s="4"/>
    </row>
  </sheetData>
  <mergeCells count="1">
    <mergeCell ref="H9:J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D9D3-6B79-AC4A-869C-DC4A920D0C81}">
  <sheetPr>
    <pageSetUpPr fitToPage="1"/>
  </sheetPr>
  <dimension ref="A1:P80"/>
  <sheetViews>
    <sheetView showGridLines="0" topLeftCell="A25" zoomScale="175" zoomScaleNormal="90" workbookViewId="0">
      <selection activeCell="D68" sqref="D68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104</v>
      </c>
    </row>
    <row r="3" spans="1:13" ht="14.1" thickBot="1">
      <c r="B3" s="24"/>
      <c r="C3" s="24"/>
      <c r="D3" s="25"/>
      <c r="F3" s="23" t="s">
        <v>105</v>
      </c>
    </row>
    <row r="4" spans="1:13">
      <c r="F4" s="23" t="s">
        <v>106</v>
      </c>
      <c r="H4" s="23">
        <v>0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1750</v>
      </c>
      <c r="E8" s="33"/>
      <c r="F8" s="32">
        <f>+D8</f>
        <v>1750</v>
      </c>
      <c r="G8" s="34"/>
      <c r="H8" s="32">
        <v>0</v>
      </c>
      <c r="I8" s="34"/>
      <c r="J8" s="32"/>
    </row>
    <row r="9" spans="1:13" ht="20.100000000000001" customHeight="1">
      <c r="B9" s="31"/>
      <c r="D9" s="32"/>
      <c r="E9" s="33"/>
      <c r="F9" s="32"/>
      <c r="G9" s="34"/>
      <c r="H9" s="32">
        <f>+D9-F9</f>
        <v>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>
        <v>0</v>
      </c>
      <c r="G10" s="34"/>
      <c r="H10" s="32">
        <f>+D10-F10</f>
        <v>0</v>
      </c>
      <c r="I10" s="34"/>
      <c r="J10" s="35"/>
    </row>
    <row r="11" spans="1:13" ht="20.100000000000001" customHeight="1">
      <c r="B11" s="31" t="s">
        <v>117</v>
      </c>
      <c r="D11" s="35">
        <v>1100</v>
      </c>
      <c r="E11" s="33"/>
      <c r="F11" s="32">
        <f>+D11</f>
        <v>1100</v>
      </c>
      <c r="G11" s="34"/>
      <c r="H11" s="32">
        <v>0</v>
      </c>
      <c r="I11" s="34"/>
      <c r="J11" s="35"/>
    </row>
    <row r="12" spans="1:13" ht="20.100000000000001" customHeight="1">
      <c r="B12" s="31" t="s">
        <v>118</v>
      </c>
      <c r="D12" s="32">
        <v>700</v>
      </c>
      <c r="E12" s="33"/>
      <c r="F12" s="32">
        <f>+D12</f>
        <v>700</v>
      </c>
      <c r="G12" s="34"/>
      <c r="H12" s="32">
        <v>0</v>
      </c>
      <c r="I12" s="34"/>
      <c r="J12" s="32"/>
    </row>
    <row r="13" spans="1:13" ht="20.100000000000001" customHeight="1">
      <c r="B13" s="31" t="s">
        <v>251</v>
      </c>
      <c r="D13" s="32">
        <v>30</v>
      </c>
      <c r="E13" s="33"/>
      <c r="F13" s="32"/>
      <c r="G13" s="34"/>
      <c r="H13" s="32"/>
      <c r="I13" s="34"/>
      <c r="J13" s="35"/>
    </row>
    <row r="14" spans="1:13" ht="20.100000000000001" customHeight="1">
      <c r="B14" s="31" t="s">
        <v>251</v>
      </c>
      <c r="D14" s="32">
        <v>60</v>
      </c>
      <c r="E14" s="33"/>
      <c r="F14" s="32"/>
      <c r="G14" s="34"/>
      <c r="H14" s="32"/>
      <c r="I14" s="34"/>
      <c r="J14" s="32"/>
    </row>
    <row r="15" spans="1:13" ht="20.100000000000001" customHeight="1">
      <c r="B15" s="31" t="s">
        <v>251</v>
      </c>
      <c r="D15" s="32">
        <v>85</v>
      </c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/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4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4" ht="20.100000000000001" customHeight="1">
      <c r="B26" s="31" t="s">
        <v>122</v>
      </c>
      <c r="D26" s="32">
        <f>+D8-D11-D12-D13-D14-D15</f>
        <v>-225</v>
      </c>
      <c r="E26" s="33"/>
      <c r="F26" s="32">
        <f>+F8+F9+F10-F11-F12</f>
        <v>-50</v>
      </c>
      <c r="G26" s="34"/>
      <c r="H26" s="34" t="s">
        <v>122</v>
      </c>
      <c r="I26" s="34"/>
      <c r="J26" s="34">
        <f>+D26</f>
        <v>-225</v>
      </c>
      <c r="L26" s="108">
        <v>0.3</v>
      </c>
      <c r="M26" s="23">
        <f>+J26*L26</f>
        <v>-67.5</v>
      </c>
      <c r="N26" s="115">
        <f>+M26/J26</f>
        <v>0.3</v>
      </c>
    </row>
    <row r="27" spans="2:14" ht="20.100000000000001" customHeight="1">
      <c r="B27" s="31" t="s">
        <v>123</v>
      </c>
      <c r="D27" s="32"/>
      <c r="E27" s="111">
        <f>+F27/D26</f>
        <v>0</v>
      </c>
      <c r="F27" s="32"/>
      <c r="G27" s="34"/>
      <c r="H27" s="37" t="s">
        <v>128</v>
      </c>
      <c r="I27" s="34"/>
      <c r="J27" s="34">
        <v>30</v>
      </c>
      <c r="L27" s="108">
        <f>+L26</f>
        <v>0.3</v>
      </c>
      <c r="M27" s="23">
        <f>+J27*L27</f>
        <v>9</v>
      </c>
      <c r="N27" s="115">
        <f>+M27/$J$26</f>
        <v>-0.04</v>
      </c>
    </row>
    <row r="28" spans="2:14" ht="20.100000000000001" customHeight="1">
      <c r="B28" s="31" t="s">
        <v>126</v>
      </c>
      <c r="D28" s="32">
        <v>-15</v>
      </c>
      <c r="E28" s="112">
        <f>+D28/D26</f>
        <v>6.6666666666666666E-2</v>
      </c>
      <c r="F28" s="32"/>
      <c r="G28" s="34"/>
      <c r="H28" s="37" t="s">
        <v>128</v>
      </c>
      <c r="I28" s="34"/>
      <c r="J28" s="34">
        <v>60</v>
      </c>
      <c r="L28" s="108">
        <f t="shared" ref="L28:L29" si="0">+L27</f>
        <v>0.3</v>
      </c>
      <c r="M28" s="23">
        <f t="shared" ref="M28:M29" si="1">+J28*L28</f>
        <v>18</v>
      </c>
      <c r="N28" s="115">
        <f t="shared" ref="N28:N29" si="2">+M28/$J$26</f>
        <v>-0.08</v>
      </c>
    </row>
    <row r="29" spans="2:14" ht="20.100000000000001" customHeight="1">
      <c r="B29" s="31" t="s">
        <v>127</v>
      </c>
      <c r="D29" s="99">
        <f>+D27+D28</f>
        <v>-15</v>
      </c>
      <c r="E29" s="112">
        <f>+D29/D26</f>
        <v>6.6666666666666666E-2</v>
      </c>
      <c r="F29" s="32"/>
      <c r="G29" s="34"/>
      <c r="H29" s="37" t="s">
        <v>128</v>
      </c>
      <c r="I29" s="34"/>
      <c r="J29" s="34">
        <v>85</v>
      </c>
      <c r="L29" s="108">
        <f t="shared" si="0"/>
        <v>0.3</v>
      </c>
      <c r="M29" s="23">
        <f t="shared" si="1"/>
        <v>25.5</v>
      </c>
      <c r="N29" s="115">
        <f t="shared" si="2"/>
        <v>-0.11333333333333333</v>
      </c>
    </row>
    <row r="30" spans="2:14" ht="20.100000000000001" customHeight="1" thickBot="1">
      <c r="B30" s="38" t="s">
        <v>129</v>
      </c>
      <c r="D30" s="39">
        <f>+D26-D29</f>
        <v>-210</v>
      </c>
      <c r="E30" s="33"/>
      <c r="F30" s="39">
        <f>+F26-F27</f>
        <v>-50</v>
      </c>
      <c r="G30" s="34"/>
      <c r="H30" s="37"/>
      <c r="I30" s="34"/>
      <c r="J30" s="34"/>
      <c r="N30" s="115">
        <f>SUM(N26:N29)</f>
        <v>6.6666666666666666E-2</v>
      </c>
    </row>
    <row r="31" spans="2:14" ht="14.1" thickTop="1"/>
    <row r="33" spans="1:13" ht="15.95">
      <c r="A33" s="26" t="s">
        <v>130</v>
      </c>
      <c r="D33" s="23">
        <f>+D15*0.3</f>
        <v>25.5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</row>
    <row r="40" spans="1:13" ht="20.100000000000001" customHeight="1">
      <c r="B40" s="44" t="s">
        <v>254</v>
      </c>
      <c r="C40" s="44"/>
      <c r="D40" s="48">
        <v>0</v>
      </c>
      <c r="E40" s="48"/>
      <c r="F40" s="48">
        <v>50</v>
      </c>
      <c r="G40" s="48"/>
      <c r="H40" s="49">
        <f>+D40-F40</f>
        <v>-50</v>
      </c>
      <c r="I40" s="46"/>
      <c r="J40" s="46">
        <v>0.3</v>
      </c>
      <c r="K40" s="46"/>
      <c r="L40" s="46">
        <f>+H40*J40</f>
        <v>-15</v>
      </c>
    </row>
    <row r="41" spans="1:13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3" ht="20.100000000000001" customHeight="1">
      <c r="B42" s="45" t="s">
        <v>140</v>
      </c>
      <c r="C42" s="45"/>
      <c r="D42" s="49"/>
      <c r="E42" s="49"/>
      <c r="F42" s="49">
        <v>0</v>
      </c>
      <c r="G42" s="49"/>
      <c r="H42" s="49">
        <f>+D42-F42</f>
        <v>0</v>
      </c>
      <c r="I42" s="50"/>
      <c r="J42" s="51">
        <v>0.3</v>
      </c>
      <c r="K42" s="51"/>
      <c r="L42" s="49">
        <f>+H42*J42</f>
        <v>0</v>
      </c>
      <c r="M42" s="23" t="s">
        <v>116</v>
      </c>
    </row>
    <row r="43" spans="1:13" ht="20.100000000000001" customHeight="1">
      <c r="A43" s="26"/>
      <c r="B43" s="103" t="s">
        <v>141</v>
      </c>
      <c r="C43" s="44"/>
      <c r="D43" s="104"/>
      <c r="E43" s="104"/>
      <c r="F43" s="105">
        <v>0</v>
      </c>
      <c r="G43" s="105"/>
      <c r="H43" s="105">
        <f>+D43-F43</f>
        <v>0</v>
      </c>
      <c r="I43" s="104"/>
      <c r="J43" s="106">
        <v>0.3</v>
      </c>
      <c r="K43" s="106"/>
      <c r="L43" s="105">
        <f>+H43*J43</f>
        <v>0</v>
      </c>
    </row>
    <row r="44" spans="1:13" ht="20.100000000000001" customHeight="1">
      <c r="B44" s="113" t="s">
        <v>142</v>
      </c>
      <c r="C44" s="45"/>
      <c r="D44" s="49"/>
      <c r="E44" s="49"/>
      <c r="F44" s="49">
        <v>0</v>
      </c>
      <c r="G44" s="49"/>
      <c r="H44" s="49">
        <v>0</v>
      </c>
      <c r="I44" s="50"/>
      <c r="J44" s="51">
        <v>0.3</v>
      </c>
      <c r="K44" s="51"/>
      <c r="L44" s="49">
        <v>0</v>
      </c>
    </row>
    <row r="45" spans="1:13" s="23" customFormat="1" ht="20.100000000000001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</row>
    <row r="46" spans="1:13" s="23" customFormat="1" ht="20.100000000000001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0" t="s">
        <v>143</v>
      </c>
      <c r="C47" s="41"/>
      <c r="D47" s="53">
        <f>SUM(D38:D46)</f>
        <v>0</v>
      </c>
      <c r="E47" s="54"/>
      <c r="F47" s="53">
        <f>SUM(F44:F46)</f>
        <v>0</v>
      </c>
      <c r="G47" s="54"/>
      <c r="H47" s="53">
        <f>SUM(H38:H46)</f>
        <v>-50</v>
      </c>
      <c r="I47" s="43"/>
      <c r="J47" s="42"/>
      <c r="K47" s="43"/>
      <c r="L47" s="53">
        <f>SUM(L40:L46)</f>
        <v>-15</v>
      </c>
    </row>
    <row r="48" spans="1:13" s="23" customFormat="1" ht="20.100000000000001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</row>
    <row r="49" spans="1:16" s="23" customFormat="1" ht="20.100000000000001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</row>
    <row r="50" spans="1:16" s="23" customFormat="1" ht="20.100000000000001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23" t="s">
        <v>144</v>
      </c>
    </row>
    <row r="51" spans="1:16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</row>
    <row r="52" spans="1:16" s="23" customFormat="1" ht="20.100000000000001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</row>
    <row r="53" spans="1:16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76</v>
      </c>
      <c r="I54" s="46"/>
      <c r="J54" s="46"/>
      <c r="K54" s="46"/>
      <c r="L54" s="49">
        <v>0</v>
      </c>
      <c r="P54" s="114">
        <v>105</v>
      </c>
    </row>
    <row r="55" spans="1:16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78</v>
      </c>
      <c r="I55" s="46"/>
      <c r="J55" s="46"/>
      <c r="K55" s="46"/>
      <c r="L55" s="49">
        <f>+L47</f>
        <v>-15</v>
      </c>
      <c r="M55" s="23" t="s">
        <v>145</v>
      </c>
      <c r="O55" s="23">
        <v>240</v>
      </c>
      <c r="P55" s="107">
        <v>135</v>
      </c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23" t="s">
        <v>146</v>
      </c>
      <c r="O56" s="107">
        <v>135</v>
      </c>
      <c r="P56" s="23">
        <v>240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O57" s="114">
        <v>105</v>
      </c>
    </row>
    <row r="58" spans="1:16" s="23" customFormat="1" ht="20.100000000000001" customHeight="1">
      <c r="A58" s="21"/>
      <c r="B58" s="56" t="s">
        <v>147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f>+L55-L54</f>
        <v>-15</v>
      </c>
    </row>
    <row r="59" spans="1:16" s="23" customFormat="1">
      <c r="A59" s="21"/>
      <c r="B59" s="21"/>
      <c r="C59" s="21"/>
      <c r="I59" s="30"/>
      <c r="J59" s="30"/>
      <c r="K59" s="30"/>
      <c r="L59" s="30"/>
    </row>
    <row r="61" spans="1:16" s="23" customFormat="1" ht="15.95">
      <c r="A61" s="26" t="s">
        <v>148</v>
      </c>
      <c r="B61" s="26" t="s">
        <v>149</v>
      </c>
      <c r="C61" s="21"/>
    </row>
    <row r="62" spans="1:16" s="23" customFormat="1">
      <c r="A62" s="21"/>
      <c r="B62" s="21"/>
      <c r="C62" s="21"/>
      <c r="H62" s="58" t="s">
        <v>150</v>
      </c>
    </row>
    <row r="63" spans="1:16" s="23" customFormat="1" ht="20.100000000000001" customHeight="1">
      <c r="A63" s="21"/>
      <c r="B63" s="59" t="s">
        <v>151</v>
      </c>
      <c r="C63" s="21"/>
      <c r="D63" s="55">
        <v>0</v>
      </c>
      <c r="G63" s="60" t="s">
        <v>152</v>
      </c>
      <c r="H63" s="60" t="s">
        <v>153</v>
      </c>
    </row>
    <row r="64" spans="1:16" s="23" customFormat="1" ht="20.100000000000001" customHeight="1">
      <c r="A64" s="21"/>
      <c r="B64" s="59" t="s">
        <v>154</v>
      </c>
      <c r="C64" s="21"/>
      <c r="D64" s="55">
        <f>+F27</f>
        <v>0</v>
      </c>
      <c r="H64" s="55" t="s">
        <v>155</v>
      </c>
      <c r="J64" s="55"/>
    </row>
    <row r="65" spans="1:13" s="23" customFormat="1" ht="20.100000000000001" customHeight="1">
      <c r="A65" s="21"/>
      <c r="B65" s="59" t="s">
        <v>156</v>
      </c>
      <c r="C65" s="21"/>
      <c r="D65" s="55">
        <f>+D13</f>
        <v>30</v>
      </c>
      <c r="H65" s="55" t="s">
        <v>157</v>
      </c>
      <c r="J65" s="55">
        <f>+D70</f>
        <v>-175</v>
      </c>
    </row>
    <row r="66" spans="1:13" s="23" customFormat="1" ht="20.100000000000001" customHeight="1">
      <c r="A66" s="21"/>
      <c r="B66" s="59" t="s">
        <v>156</v>
      </c>
      <c r="C66" s="21"/>
      <c r="D66" s="55">
        <f>+D14</f>
        <v>60</v>
      </c>
      <c r="H66" s="55"/>
      <c r="J66" s="55"/>
    </row>
    <row r="67" spans="1:13" s="23" customFormat="1" ht="20.100000000000001" customHeight="1">
      <c r="A67" s="21"/>
      <c r="B67" s="59" t="s">
        <v>156</v>
      </c>
      <c r="C67" s="21"/>
      <c r="D67" s="55">
        <f>+D15</f>
        <v>85</v>
      </c>
      <c r="H67" s="55" t="s">
        <v>157</v>
      </c>
      <c r="J67" s="100">
        <f>+J65-J64</f>
        <v>-175</v>
      </c>
      <c r="L67" s="110">
        <v>1.4286000000000001</v>
      </c>
      <c r="M67" s="23">
        <f>+J67*L67</f>
        <v>-250.00500000000002</v>
      </c>
    </row>
    <row r="68" spans="1:13" s="23" customFormat="1" ht="20.100000000000001" customHeight="1">
      <c r="A68" s="21"/>
      <c r="B68" s="59" t="s">
        <v>158</v>
      </c>
      <c r="C68" s="21"/>
      <c r="D68" s="55">
        <f>+D63-D64-D65-D66-D67</f>
        <v>-175</v>
      </c>
      <c r="H68" s="55"/>
      <c r="J68" s="55"/>
    </row>
    <row r="69" spans="1:13" s="23" customFormat="1" ht="20.100000000000001" customHeight="1">
      <c r="A69" s="21"/>
      <c r="B69" s="59" t="s">
        <v>159</v>
      </c>
      <c r="C69" s="21"/>
      <c r="D69" s="109"/>
      <c r="H69" s="55"/>
      <c r="J69" s="61"/>
    </row>
    <row r="70" spans="1:13" s="23" customFormat="1" ht="20.100000000000001" customHeight="1">
      <c r="A70" s="21"/>
      <c r="B70" s="59"/>
      <c r="C70" s="21"/>
      <c r="D70" s="55">
        <f>+D68+D69</f>
        <v>-175</v>
      </c>
    </row>
    <row r="71" spans="1:13" s="23" customFormat="1" ht="15">
      <c r="A71" s="21"/>
      <c r="B71" s="62"/>
      <c r="C71" s="21"/>
      <c r="E71" s="63"/>
    </row>
    <row r="72" spans="1:13" s="23" customFormat="1" ht="15">
      <c r="A72" s="21"/>
      <c r="B72" s="62"/>
      <c r="C72" s="21"/>
      <c r="E72" s="63"/>
    </row>
    <row r="73" spans="1:13" s="23" customFormat="1" ht="15">
      <c r="A73" s="21"/>
      <c r="B73" s="21"/>
      <c r="C73" s="21"/>
      <c r="D73" s="64"/>
      <c r="E73" s="63"/>
    </row>
    <row r="74" spans="1:13" s="23" customFormat="1" ht="20.100000000000001" customHeight="1">
      <c r="A74" s="21"/>
      <c r="B74" s="21"/>
      <c r="C74" s="21"/>
    </row>
    <row r="75" spans="1:13" s="23" customFormat="1" ht="20.100000000000001" customHeight="1">
      <c r="A75" s="21"/>
      <c r="B75" s="21"/>
      <c r="C75" s="21"/>
    </row>
    <row r="76" spans="1:13" s="23" customFormat="1" ht="20.100000000000001" customHeight="1">
      <c r="A76" s="21"/>
      <c r="B76" s="21"/>
      <c r="C76" s="21"/>
    </row>
    <row r="77" spans="1:13" s="23" customFormat="1" ht="20.100000000000001" customHeight="1">
      <c r="A77" s="21"/>
      <c r="B77" s="21"/>
      <c r="C77" s="21"/>
    </row>
    <row r="78" spans="1:13" s="23" customFormat="1" ht="20.100000000000001" customHeight="1">
      <c r="A78" s="21"/>
      <c r="B78" s="21"/>
      <c r="C78" s="21"/>
    </row>
    <row r="79" spans="1:13" s="23" customFormat="1" ht="20.100000000000001" customHeight="1">
      <c r="A79" s="21"/>
      <c r="B79" s="21"/>
      <c r="C79" s="21"/>
    </row>
    <row r="80" spans="1:13" s="23" customFormat="1">
      <c r="A80" s="21"/>
      <c r="B80" s="21"/>
      <c r="C80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FB16-09A2-1749-874F-22AC7F391080}">
  <sheetPr>
    <pageSetUpPr fitToPage="1"/>
  </sheetPr>
  <dimension ref="A1:P81"/>
  <sheetViews>
    <sheetView showGridLines="0" topLeftCell="A42" zoomScale="175" zoomScaleNormal="90" workbookViewId="0">
      <selection activeCell="J65" sqref="J65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104</v>
      </c>
    </row>
    <row r="3" spans="1:13" ht="14.1" thickBot="1">
      <c r="B3" s="24"/>
      <c r="C3" s="24"/>
      <c r="D3" s="25"/>
      <c r="F3" s="23" t="s">
        <v>105</v>
      </c>
    </row>
    <row r="4" spans="1:13">
      <c r="F4" s="23" t="s">
        <v>106</v>
      </c>
      <c r="H4" s="23">
        <v>0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210</v>
      </c>
      <c r="E8" s="33"/>
      <c r="F8" s="32">
        <f>+D8</f>
        <v>210</v>
      </c>
      <c r="G8" s="34"/>
      <c r="H8" s="32">
        <v>0</v>
      </c>
      <c r="I8" s="34"/>
      <c r="J8" s="32"/>
    </row>
    <row r="9" spans="1:13" ht="20.100000000000001" customHeight="1">
      <c r="B9" s="31"/>
      <c r="D9" s="32"/>
      <c r="E9" s="33"/>
      <c r="F9" s="32"/>
      <c r="G9" s="34"/>
      <c r="H9" s="32">
        <f>+D9-F9</f>
        <v>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/>
      <c r="G10" s="34"/>
      <c r="H10" s="32">
        <f>+D10-F10</f>
        <v>0</v>
      </c>
      <c r="I10" s="34"/>
      <c r="J10" s="35"/>
    </row>
    <row r="11" spans="1:13" ht="20.100000000000001" customHeight="1">
      <c r="B11" s="31" t="s">
        <v>117</v>
      </c>
      <c r="D11" s="35"/>
      <c r="E11" s="33"/>
      <c r="F11" s="32"/>
      <c r="G11" s="34"/>
      <c r="H11" s="32">
        <v>0</v>
      </c>
      <c r="I11" s="34"/>
      <c r="J11" s="35"/>
    </row>
    <row r="12" spans="1:13" ht="20.100000000000001" customHeight="1">
      <c r="B12" s="31" t="s">
        <v>118</v>
      </c>
      <c r="D12" s="32"/>
      <c r="E12" s="33"/>
      <c r="F12" s="32"/>
      <c r="G12" s="34"/>
      <c r="H12" s="32">
        <v>0</v>
      </c>
      <c r="I12" s="34"/>
      <c r="J12" s="32"/>
    </row>
    <row r="13" spans="1:13" ht="20.100000000000001" customHeight="1">
      <c r="B13" s="31" t="s">
        <v>251</v>
      </c>
      <c r="D13" s="32"/>
      <c r="E13" s="33"/>
      <c r="F13" s="32"/>
      <c r="G13" s="34"/>
      <c r="H13" s="32"/>
      <c r="I13" s="34"/>
      <c r="J13" s="35"/>
    </row>
    <row r="14" spans="1:13" ht="20.100000000000001" customHeight="1">
      <c r="B14" s="31" t="s">
        <v>251</v>
      </c>
      <c r="D14" s="32"/>
      <c r="E14" s="33"/>
      <c r="F14" s="32"/>
      <c r="G14" s="34"/>
      <c r="H14" s="32"/>
      <c r="I14" s="34"/>
      <c r="J14" s="32"/>
    </row>
    <row r="15" spans="1:13" ht="20.100000000000001" customHeight="1">
      <c r="B15" s="31" t="s">
        <v>251</v>
      </c>
      <c r="D15" s="32"/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/>
      <c r="D22" s="32"/>
      <c r="E22" s="33"/>
      <c r="F22" s="32">
        <v>-50</v>
      </c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4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4" ht="20.100000000000001" customHeight="1">
      <c r="B26" s="31" t="s">
        <v>122</v>
      </c>
      <c r="D26" s="32">
        <f>+D8-D11-D12-D13-D14-D15</f>
        <v>210</v>
      </c>
      <c r="E26" s="33"/>
      <c r="F26" s="32">
        <f>SUM(F8:F22)</f>
        <v>160</v>
      </c>
      <c r="G26" s="34"/>
      <c r="H26" s="34" t="s">
        <v>122</v>
      </c>
      <c r="I26" s="34"/>
      <c r="J26" s="34">
        <f>+D26</f>
        <v>210</v>
      </c>
      <c r="L26" s="108">
        <v>0.3</v>
      </c>
      <c r="M26" s="23">
        <f>+J26*L26</f>
        <v>63</v>
      </c>
      <c r="N26" s="115">
        <f>+M26/J26</f>
        <v>0.3</v>
      </c>
    </row>
    <row r="27" spans="2:14" ht="20.100000000000001" customHeight="1">
      <c r="B27" s="31" t="s">
        <v>123</v>
      </c>
      <c r="D27" s="32">
        <v>48</v>
      </c>
      <c r="E27" s="111">
        <f>+F27/D26</f>
        <v>0.22857142857142856</v>
      </c>
      <c r="F27" s="32">
        <f>+F26*0.3</f>
        <v>48</v>
      </c>
      <c r="G27" s="34"/>
      <c r="H27" s="37" t="s">
        <v>128</v>
      </c>
      <c r="I27" s="34"/>
      <c r="J27" s="34">
        <v>30</v>
      </c>
      <c r="L27" s="108">
        <f>+L26</f>
        <v>0.3</v>
      </c>
      <c r="M27" s="23">
        <f>+J27*L27</f>
        <v>9</v>
      </c>
      <c r="N27" s="115">
        <f>+M27/$J$26</f>
        <v>4.2857142857142858E-2</v>
      </c>
    </row>
    <row r="28" spans="2:14" ht="20.100000000000001" customHeight="1">
      <c r="B28" s="31" t="s">
        <v>126</v>
      </c>
      <c r="D28" s="32">
        <v>15</v>
      </c>
      <c r="E28" s="112">
        <f>+D28/D26</f>
        <v>7.1428571428571425E-2</v>
      </c>
      <c r="F28" s="32"/>
      <c r="G28" s="34"/>
      <c r="H28" s="37" t="s">
        <v>128</v>
      </c>
      <c r="I28" s="34"/>
      <c r="J28" s="34">
        <v>60</v>
      </c>
      <c r="L28" s="108">
        <f t="shared" ref="L28:L29" si="0">+L27</f>
        <v>0.3</v>
      </c>
      <c r="M28" s="23">
        <f t="shared" ref="M28:M29" si="1">+J28*L28</f>
        <v>18</v>
      </c>
      <c r="N28" s="115">
        <f t="shared" ref="N28:N29" si="2">+M28/$J$26</f>
        <v>8.5714285714285715E-2</v>
      </c>
    </row>
    <row r="29" spans="2:14" ht="20.100000000000001" customHeight="1">
      <c r="B29" s="31" t="s">
        <v>127</v>
      </c>
      <c r="D29" s="99">
        <f>+D27+D28</f>
        <v>63</v>
      </c>
      <c r="E29" s="112">
        <f>+D29/D26</f>
        <v>0.3</v>
      </c>
      <c r="F29" s="32"/>
      <c r="G29" s="34"/>
      <c r="H29" s="37" t="s">
        <v>128</v>
      </c>
      <c r="I29" s="34"/>
      <c r="J29" s="34">
        <v>85</v>
      </c>
      <c r="L29" s="108">
        <f t="shared" si="0"/>
        <v>0.3</v>
      </c>
      <c r="M29" s="23">
        <f t="shared" si="1"/>
        <v>25.5</v>
      </c>
      <c r="N29" s="115">
        <f t="shared" si="2"/>
        <v>0.12142857142857143</v>
      </c>
    </row>
    <row r="30" spans="2:14" ht="20.100000000000001" customHeight="1" thickBot="1">
      <c r="B30" s="38" t="s">
        <v>129</v>
      </c>
      <c r="D30" s="39">
        <f>+D26-D29</f>
        <v>147</v>
      </c>
      <c r="E30" s="33"/>
      <c r="F30" s="39">
        <f>+F26-F27</f>
        <v>112</v>
      </c>
      <c r="G30" s="34"/>
      <c r="H30" s="37"/>
      <c r="I30" s="34"/>
      <c r="J30" s="34"/>
      <c r="N30" s="115">
        <f>SUM(N26:N29)</f>
        <v>0.55000000000000004</v>
      </c>
    </row>
    <row r="31" spans="2:14" ht="14.1" thickTop="1"/>
    <row r="33" spans="1:13" ht="15.95">
      <c r="A33" s="26" t="s">
        <v>130</v>
      </c>
      <c r="D33" s="23">
        <f>+D15*0.3</f>
        <v>0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</row>
    <row r="40" spans="1:13" ht="20.100000000000001" customHeight="1">
      <c r="B40" s="44" t="s">
        <v>138</v>
      </c>
      <c r="C40" s="44"/>
      <c r="D40" s="48">
        <v>0</v>
      </c>
      <c r="E40" s="48"/>
      <c r="F40" s="48">
        <v>50</v>
      </c>
      <c r="G40" s="48"/>
      <c r="H40" s="49">
        <f>+D40-F40</f>
        <v>-50</v>
      </c>
      <c r="I40" s="46"/>
      <c r="J40" s="46">
        <v>0.3</v>
      </c>
      <c r="K40" s="46"/>
      <c r="L40" s="46">
        <f>+H40*J40</f>
        <v>-15</v>
      </c>
    </row>
    <row r="41" spans="1:13" ht="20.100000000000001" customHeight="1">
      <c r="B41" s="44" t="s">
        <v>139</v>
      </c>
      <c r="C41" s="44"/>
      <c r="D41" s="48">
        <v>0</v>
      </c>
      <c r="E41" s="48"/>
      <c r="F41" s="48">
        <v>0</v>
      </c>
      <c r="G41" s="48"/>
      <c r="H41" s="49"/>
      <c r="I41" s="46"/>
      <c r="J41" s="46"/>
      <c r="K41" s="46"/>
      <c r="L41" s="46">
        <v>0</v>
      </c>
    </row>
    <row r="42" spans="1:13" s="23" customFormat="1" ht="20.100000000000001" customHeight="1">
      <c r="A42" s="21"/>
      <c r="B42" s="31" t="s">
        <v>84</v>
      </c>
      <c r="C42" s="45"/>
      <c r="D42" s="49"/>
      <c r="E42" s="49"/>
      <c r="F42" s="49"/>
      <c r="G42" s="49"/>
      <c r="H42" s="49"/>
      <c r="I42" s="50"/>
      <c r="J42" s="51"/>
      <c r="K42" s="51"/>
      <c r="L42" s="46"/>
    </row>
    <row r="43" spans="1:13" ht="20.100000000000001" customHeight="1">
      <c r="B43" s="45" t="s">
        <v>140</v>
      </c>
      <c r="C43" s="45"/>
      <c r="D43" s="49"/>
      <c r="E43" s="49"/>
      <c r="F43" s="49">
        <v>0</v>
      </c>
      <c r="G43" s="49"/>
      <c r="H43" s="49">
        <f>+D43-F43</f>
        <v>0</v>
      </c>
      <c r="I43" s="50"/>
      <c r="J43" s="51">
        <v>0.3</v>
      </c>
      <c r="K43" s="51"/>
      <c r="L43" s="49">
        <f>+H43*J43</f>
        <v>0</v>
      </c>
      <c r="M43" s="23" t="s">
        <v>116</v>
      </c>
    </row>
    <row r="44" spans="1:13" ht="20.100000000000001" customHeight="1">
      <c r="A44" s="26"/>
      <c r="B44" s="103" t="s">
        <v>141</v>
      </c>
      <c r="C44" s="44"/>
      <c r="D44" s="104"/>
      <c r="E44" s="104"/>
      <c r="F44" s="105">
        <v>0</v>
      </c>
      <c r="G44" s="105"/>
      <c r="H44" s="105">
        <f>+D44-F44</f>
        <v>0</v>
      </c>
      <c r="I44" s="104"/>
      <c r="J44" s="106">
        <v>0.3</v>
      </c>
      <c r="K44" s="106"/>
      <c r="L44" s="105">
        <f>+H44*J44</f>
        <v>0</v>
      </c>
    </row>
    <row r="45" spans="1:13" ht="20.100000000000001" customHeight="1">
      <c r="B45" s="113" t="s">
        <v>142</v>
      </c>
      <c r="C45" s="45"/>
      <c r="D45" s="49"/>
      <c r="E45" s="49"/>
      <c r="F45" s="49">
        <v>0</v>
      </c>
      <c r="G45" s="49"/>
      <c r="H45" s="49">
        <v>0</v>
      </c>
      <c r="I45" s="50"/>
      <c r="J45" s="51">
        <v>0.3</v>
      </c>
      <c r="K45" s="51"/>
      <c r="L45" s="49">
        <v>0</v>
      </c>
    </row>
    <row r="46" spans="1:13" s="23" customFormat="1" ht="20.100000000000001" customHeight="1">
      <c r="A46" s="21"/>
      <c r="B46" s="45"/>
      <c r="C46" s="45"/>
      <c r="D46" s="52"/>
      <c r="E46" s="52"/>
      <c r="F46" s="52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5"/>
      <c r="C47" s="45"/>
      <c r="D47" s="49"/>
      <c r="E47" s="49"/>
      <c r="F47" s="49"/>
      <c r="G47" s="49"/>
      <c r="H47" s="49"/>
      <c r="I47" s="50"/>
      <c r="J47" s="51"/>
      <c r="K47" s="51"/>
      <c r="L47" s="49"/>
    </row>
    <row r="48" spans="1:13" s="23" customFormat="1" ht="20.100000000000001" customHeight="1">
      <c r="A48" s="21"/>
      <c r="B48" s="40" t="s">
        <v>143</v>
      </c>
      <c r="C48" s="41"/>
      <c r="D48" s="53">
        <f>SUM(D38:D47)</f>
        <v>0</v>
      </c>
      <c r="E48" s="54"/>
      <c r="F48" s="53">
        <f>SUM(F45:F47)</f>
        <v>0</v>
      </c>
      <c r="G48" s="54"/>
      <c r="H48" s="53">
        <f>SUM(H38:H47)</f>
        <v>-50</v>
      </c>
      <c r="I48" s="43"/>
      <c r="J48" s="42"/>
      <c r="K48" s="43"/>
      <c r="L48" s="53">
        <f>SUM(L40:L47)</f>
        <v>-15</v>
      </c>
    </row>
    <row r="49" spans="1:16" s="23" customFormat="1" ht="20.100000000000001" customHeight="1">
      <c r="A49" s="21"/>
      <c r="B49" s="45"/>
      <c r="C49" s="45"/>
      <c r="D49" s="49"/>
      <c r="E49" s="49"/>
      <c r="F49" s="49"/>
      <c r="G49" s="49"/>
      <c r="H49" s="49"/>
      <c r="I49" s="46"/>
      <c r="J49" s="46"/>
      <c r="K49" s="46"/>
      <c r="L49" s="46"/>
    </row>
    <row r="50" spans="1:16" s="23" customFormat="1" ht="20.100000000000001" customHeight="1">
      <c r="A50" s="21"/>
      <c r="B50" s="44"/>
      <c r="C50" s="44"/>
      <c r="D50" s="55"/>
      <c r="E50" s="55"/>
      <c r="F50" s="55"/>
      <c r="G50" s="55"/>
      <c r="H50" s="49"/>
      <c r="I50" s="46"/>
      <c r="J50" s="46"/>
      <c r="K50" s="46"/>
      <c r="L50" s="49"/>
    </row>
    <row r="51" spans="1:16" s="23" customFormat="1" ht="20.100000000000001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23" t="s">
        <v>144</v>
      </c>
    </row>
    <row r="52" spans="1:16" s="23" customFormat="1" ht="26.25" customHeight="1">
      <c r="A52" s="21"/>
      <c r="B52" s="56"/>
      <c r="C52" s="44"/>
      <c r="D52" s="55"/>
      <c r="E52" s="55"/>
      <c r="F52" s="55"/>
      <c r="G52" s="55"/>
      <c r="H52" s="49"/>
      <c r="I52" s="50"/>
      <c r="J52" s="51"/>
      <c r="K52" s="51"/>
      <c r="L52" s="49"/>
    </row>
    <row r="53" spans="1:16" s="23" customFormat="1" ht="20.100000000000001" customHeight="1">
      <c r="A53" s="21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4.75" customHeight="1">
      <c r="A54" s="26"/>
      <c r="B54" s="56"/>
      <c r="C54" s="44"/>
      <c r="D54" s="55"/>
      <c r="E54" s="55"/>
      <c r="F54" s="55"/>
      <c r="G54" s="55"/>
      <c r="H54" s="49"/>
      <c r="I54" s="46"/>
      <c r="J54" s="46"/>
      <c r="K54" s="46"/>
      <c r="L54" s="49"/>
    </row>
    <row r="55" spans="1:16" s="23" customFormat="1" ht="23.25" customHeight="1">
      <c r="A55" s="21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0</v>
      </c>
      <c r="P55" s="114">
        <v>105</v>
      </c>
    </row>
    <row r="56" spans="1:16" s="23" customFormat="1" ht="23.25" customHeight="1">
      <c r="A56" s="27"/>
      <c r="B56" s="56"/>
      <c r="C56" s="44"/>
      <c r="D56" s="55"/>
      <c r="E56" s="55"/>
      <c r="F56" s="55"/>
      <c r="G56" s="55"/>
      <c r="H56" s="49" t="s">
        <v>78</v>
      </c>
      <c r="I56" s="46"/>
      <c r="J56" s="46"/>
      <c r="K56" s="46"/>
      <c r="L56" s="49">
        <f>+L48</f>
        <v>-15</v>
      </c>
      <c r="M56" s="23" t="s">
        <v>145</v>
      </c>
      <c r="O56" s="23">
        <v>240</v>
      </c>
      <c r="P56" s="107">
        <v>135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23" t="s">
        <v>146</v>
      </c>
      <c r="O57" s="107">
        <v>135</v>
      </c>
      <c r="P57" s="23">
        <v>240</v>
      </c>
    </row>
    <row r="58" spans="1:16" s="23" customFormat="1" ht="20.100000000000001" customHeight="1">
      <c r="A58" s="21"/>
      <c r="B58" s="56"/>
      <c r="C58" s="44"/>
      <c r="D58" s="55"/>
      <c r="E58" s="55"/>
      <c r="F58" s="55"/>
      <c r="G58" s="55"/>
      <c r="H58" s="49"/>
      <c r="I58" s="46"/>
      <c r="J58" s="46"/>
      <c r="K58" s="46"/>
      <c r="L58" s="49"/>
      <c r="O58" s="114">
        <v>105</v>
      </c>
    </row>
    <row r="59" spans="1:16" s="23" customFormat="1" ht="20.100000000000001" customHeight="1">
      <c r="A59" s="21"/>
      <c r="B59" s="56" t="s">
        <v>147</v>
      </c>
      <c r="C59" s="44"/>
      <c r="D59" s="55"/>
      <c r="E59" s="55"/>
      <c r="F59" s="55"/>
      <c r="G59" s="55"/>
      <c r="H59" s="49"/>
      <c r="I59" s="46"/>
      <c r="J59" s="57"/>
      <c r="K59" s="57"/>
      <c r="L59" s="46">
        <f>+L56-L55</f>
        <v>-15</v>
      </c>
    </row>
    <row r="60" spans="1:16" s="23" customFormat="1">
      <c r="A60" s="21"/>
      <c r="B60" s="21"/>
      <c r="C60" s="21"/>
      <c r="I60" s="30"/>
      <c r="J60" s="30"/>
      <c r="K60" s="30"/>
      <c r="L60" s="30"/>
    </row>
    <row r="62" spans="1:16" s="23" customFormat="1" ht="15.95">
      <c r="A62" s="26" t="s">
        <v>148</v>
      </c>
      <c r="B62" s="26" t="s">
        <v>149</v>
      </c>
      <c r="C62" s="21"/>
    </row>
    <row r="63" spans="1:16" s="23" customFormat="1">
      <c r="A63" s="21"/>
      <c r="B63" s="21"/>
      <c r="C63" s="21"/>
      <c r="H63" s="58" t="s">
        <v>150</v>
      </c>
    </row>
    <row r="64" spans="1:16" s="23" customFormat="1" ht="20.100000000000001" customHeight="1">
      <c r="A64" s="21"/>
      <c r="B64" s="59" t="s">
        <v>151</v>
      </c>
      <c r="C64" s="21"/>
      <c r="D64" s="55">
        <v>160</v>
      </c>
      <c r="G64" s="60" t="s">
        <v>152</v>
      </c>
      <c r="H64" s="60" t="s">
        <v>153</v>
      </c>
    </row>
    <row r="65" spans="1:13" s="23" customFormat="1" ht="20.100000000000001" customHeight="1">
      <c r="A65" s="21"/>
      <c r="B65" s="59" t="s">
        <v>154</v>
      </c>
      <c r="C65" s="21"/>
      <c r="D65" s="55">
        <f>+F27</f>
        <v>48</v>
      </c>
      <c r="H65" s="55" t="s">
        <v>155</v>
      </c>
      <c r="J65" s="55"/>
    </row>
    <row r="66" spans="1:13" s="23" customFormat="1" ht="20.100000000000001" customHeight="1">
      <c r="A66" s="21"/>
      <c r="B66" s="59" t="s">
        <v>156</v>
      </c>
      <c r="C66" s="21"/>
      <c r="D66" s="55">
        <f>+D13</f>
        <v>0</v>
      </c>
      <c r="H66" s="55" t="s">
        <v>157</v>
      </c>
      <c r="J66" s="55">
        <f>+D71</f>
        <v>-63</v>
      </c>
    </row>
    <row r="67" spans="1:13" s="23" customFormat="1" ht="20.100000000000001" customHeight="1">
      <c r="A67" s="21"/>
      <c r="B67" s="59" t="s">
        <v>156</v>
      </c>
      <c r="C67" s="21"/>
      <c r="D67" s="55">
        <f>+D14</f>
        <v>0</v>
      </c>
      <c r="H67" s="55"/>
      <c r="J67" s="55"/>
    </row>
    <row r="68" spans="1:13" s="23" customFormat="1" ht="20.100000000000001" customHeight="1">
      <c r="A68" s="21"/>
      <c r="B68" s="59" t="s">
        <v>156</v>
      </c>
      <c r="C68" s="21"/>
      <c r="D68" s="55">
        <f>+D15</f>
        <v>0</v>
      </c>
      <c r="H68" s="55" t="s">
        <v>157</v>
      </c>
      <c r="J68" s="100"/>
      <c r="L68" s="110">
        <v>1.4286000000000001</v>
      </c>
      <c r="M68" s="23">
        <f>+J68*L68</f>
        <v>0</v>
      </c>
    </row>
    <row r="69" spans="1:13" s="23" customFormat="1" ht="20.100000000000001" customHeight="1">
      <c r="A69" s="21"/>
      <c r="B69" s="59" t="s">
        <v>158</v>
      </c>
      <c r="C69" s="21"/>
      <c r="D69" s="55">
        <f>+D64-D65-D66-D67-D68</f>
        <v>112</v>
      </c>
      <c r="H69" s="55"/>
      <c r="J69" s="55"/>
    </row>
    <row r="70" spans="1:13" s="23" customFormat="1" ht="20.100000000000001" customHeight="1">
      <c r="A70" s="21"/>
      <c r="B70" s="59" t="s">
        <v>159</v>
      </c>
      <c r="C70" s="21"/>
      <c r="D70" s="109">
        <v>-175</v>
      </c>
      <c r="H70" s="55"/>
      <c r="J70" s="61"/>
    </row>
    <row r="71" spans="1:13" s="23" customFormat="1" ht="20.100000000000001" customHeight="1">
      <c r="A71" s="21"/>
      <c r="B71" s="59"/>
      <c r="C71" s="21"/>
      <c r="D71" s="55">
        <f>+D69+D70</f>
        <v>-63</v>
      </c>
    </row>
    <row r="72" spans="1:13" s="23" customFormat="1" ht="15">
      <c r="A72" s="21"/>
      <c r="B72" s="62"/>
      <c r="C72" s="21"/>
      <c r="E72" s="63"/>
    </row>
    <row r="73" spans="1:13" s="23" customFormat="1" ht="15">
      <c r="A73" s="21"/>
      <c r="B73" s="62"/>
      <c r="C73" s="21"/>
      <c r="E73" s="63"/>
    </row>
    <row r="74" spans="1:13" s="23" customFormat="1" ht="15">
      <c r="A74" s="21"/>
      <c r="B74" s="21"/>
      <c r="C74" s="21"/>
      <c r="D74" s="64"/>
      <c r="E74" s="63"/>
    </row>
    <row r="75" spans="1:13" s="23" customFormat="1" ht="20.100000000000001" customHeight="1">
      <c r="A75" s="21"/>
      <c r="B75" s="21"/>
      <c r="C75" s="21"/>
    </row>
    <row r="76" spans="1:13" s="23" customFormat="1" ht="20.100000000000001" customHeight="1">
      <c r="A76" s="21"/>
      <c r="B76" s="21"/>
      <c r="C76" s="21"/>
    </row>
    <row r="77" spans="1:13" s="23" customFormat="1" ht="20.100000000000001" customHeight="1">
      <c r="A77" s="21"/>
      <c r="B77" s="21"/>
      <c r="C77" s="21"/>
    </row>
    <row r="78" spans="1:13" s="23" customFormat="1" ht="20.100000000000001" customHeight="1">
      <c r="A78" s="21"/>
      <c r="B78" s="21"/>
      <c r="C78" s="21"/>
    </row>
    <row r="79" spans="1:13" s="23" customFormat="1" ht="20.100000000000001" customHeight="1">
      <c r="A79" s="21"/>
      <c r="B79" s="21"/>
      <c r="C79" s="21"/>
    </row>
    <row r="80" spans="1:13" s="23" customFormat="1" ht="20.100000000000001" customHeight="1">
      <c r="A80" s="21"/>
      <c r="B80" s="21"/>
      <c r="C80" s="21"/>
    </row>
    <row r="81" spans="1:3" s="23" customFormat="1">
      <c r="A81" s="21"/>
      <c r="B81" s="21"/>
      <c r="C81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265D-ADEA-E14E-A91B-F8774F53DC9D}">
  <sheetPr>
    <pageSetUpPr fitToPage="1"/>
  </sheetPr>
  <dimension ref="A1:P81"/>
  <sheetViews>
    <sheetView showGridLines="0" topLeftCell="A53" zoomScale="175" zoomScaleNormal="90" workbookViewId="0">
      <selection activeCell="J66" sqref="J66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104</v>
      </c>
    </row>
    <row r="3" spans="1:13" ht="14.1" thickBot="1">
      <c r="B3" s="24"/>
      <c r="C3" s="24"/>
      <c r="D3" s="25"/>
      <c r="F3" s="23" t="s">
        <v>105</v>
      </c>
    </row>
    <row r="4" spans="1:13">
      <c r="F4" s="23" t="s">
        <v>106</v>
      </c>
      <c r="H4" s="23">
        <v>0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500</v>
      </c>
      <c r="E8" s="33"/>
      <c r="F8" s="32">
        <v>500</v>
      </c>
      <c r="G8" s="34"/>
      <c r="H8" s="32">
        <v>0</v>
      </c>
      <c r="I8" s="34"/>
      <c r="J8" s="32"/>
    </row>
    <row r="9" spans="1:13" ht="20.100000000000001" customHeight="1">
      <c r="B9" s="31"/>
      <c r="D9" s="32"/>
      <c r="E9" s="33"/>
      <c r="F9" s="32"/>
      <c r="G9" s="34"/>
      <c r="H9" s="32">
        <f>+D9-F9</f>
        <v>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/>
      <c r="G10" s="34"/>
      <c r="H10" s="32">
        <f>+D10-F10</f>
        <v>0</v>
      </c>
      <c r="I10" s="34"/>
      <c r="J10" s="35"/>
    </row>
    <row r="11" spans="1:13" ht="20.100000000000001" customHeight="1">
      <c r="B11" s="31" t="s">
        <v>117</v>
      </c>
      <c r="D11" s="35"/>
      <c r="E11" s="33"/>
      <c r="F11" s="32"/>
      <c r="G11" s="34"/>
      <c r="H11" s="32">
        <v>0</v>
      </c>
      <c r="I11" s="34"/>
      <c r="J11" s="35"/>
    </row>
    <row r="12" spans="1:13" ht="20.100000000000001" customHeight="1">
      <c r="B12" s="31" t="s">
        <v>118</v>
      </c>
      <c r="D12" s="32"/>
      <c r="E12" s="33"/>
      <c r="F12" s="32"/>
      <c r="G12" s="34"/>
      <c r="H12" s="32">
        <v>0</v>
      </c>
      <c r="I12" s="34"/>
      <c r="J12" s="32"/>
    </row>
    <row r="13" spans="1:13" ht="20.100000000000001" customHeight="1">
      <c r="B13" s="31" t="s">
        <v>251</v>
      </c>
      <c r="D13" s="32"/>
      <c r="E13" s="33"/>
      <c r="F13" s="32"/>
      <c r="G13" s="34"/>
      <c r="H13" s="32"/>
      <c r="I13" s="34"/>
      <c r="J13" s="35"/>
    </row>
    <row r="14" spans="1:13" ht="20.100000000000001" customHeight="1">
      <c r="B14" s="31" t="s">
        <v>251</v>
      </c>
      <c r="D14" s="32"/>
      <c r="E14" s="33"/>
      <c r="F14" s="32"/>
      <c r="G14" s="34"/>
      <c r="H14" s="32"/>
      <c r="I14" s="34"/>
      <c r="J14" s="32"/>
    </row>
    <row r="15" spans="1:13" ht="20.100000000000001" customHeight="1">
      <c r="B15" s="31" t="s">
        <v>251</v>
      </c>
      <c r="D15" s="32"/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/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4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4" ht="20.100000000000001" customHeight="1">
      <c r="B26" s="31" t="s">
        <v>122</v>
      </c>
      <c r="D26" s="32">
        <f>+D8-D11-D12-D13-D14-D15</f>
        <v>500</v>
      </c>
      <c r="E26" s="33"/>
      <c r="F26" s="32">
        <f>SUM(F8:F22)</f>
        <v>500</v>
      </c>
      <c r="G26" s="34"/>
      <c r="H26" s="34" t="s">
        <v>122</v>
      </c>
      <c r="I26" s="34"/>
      <c r="J26" s="34">
        <f>+D26</f>
        <v>500</v>
      </c>
      <c r="L26" s="108">
        <v>0.3</v>
      </c>
      <c r="M26" s="23">
        <f>+J26*L26</f>
        <v>150</v>
      </c>
      <c r="N26" s="115">
        <f>+M26/J26</f>
        <v>0.3</v>
      </c>
    </row>
    <row r="27" spans="2:14" ht="20.100000000000001" customHeight="1">
      <c r="B27" s="31" t="s">
        <v>123</v>
      </c>
      <c r="D27" s="32">
        <v>150</v>
      </c>
      <c r="E27" s="111">
        <f>+F27/D26</f>
        <v>0.3</v>
      </c>
      <c r="F27" s="32">
        <f>+F26*0.3</f>
        <v>150</v>
      </c>
      <c r="G27" s="34"/>
      <c r="H27" s="37" t="s">
        <v>128</v>
      </c>
      <c r="I27" s="34"/>
      <c r="J27" s="34">
        <v>30</v>
      </c>
      <c r="L27" s="108">
        <f>+L26</f>
        <v>0.3</v>
      </c>
      <c r="M27" s="23">
        <f>+J27*L27</f>
        <v>9</v>
      </c>
      <c r="N27" s="115">
        <f>+M27/$J$26</f>
        <v>1.7999999999999999E-2</v>
      </c>
    </row>
    <row r="28" spans="2:14" ht="20.100000000000001" customHeight="1">
      <c r="B28" s="31" t="s">
        <v>126</v>
      </c>
      <c r="D28" s="32"/>
      <c r="E28" s="112">
        <f>+D28/D26</f>
        <v>0</v>
      </c>
      <c r="F28" s="32"/>
      <c r="G28" s="34"/>
      <c r="H28" s="37" t="s">
        <v>128</v>
      </c>
      <c r="I28" s="34"/>
      <c r="J28" s="34">
        <v>60</v>
      </c>
      <c r="L28" s="108">
        <f t="shared" ref="L28:L29" si="0">+L27</f>
        <v>0.3</v>
      </c>
      <c r="M28" s="23">
        <f t="shared" ref="M28:M29" si="1">+J28*L28</f>
        <v>18</v>
      </c>
      <c r="N28" s="115">
        <f t="shared" ref="N28:N29" si="2">+M28/$J$26</f>
        <v>3.5999999999999997E-2</v>
      </c>
    </row>
    <row r="29" spans="2:14" ht="20.100000000000001" customHeight="1">
      <c r="B29" s="31" t="s">
        <v>127</v>
      </c>
      <c r="D29" s="99">
        <f>+D27+D28</f>
        <v>150</v>
      </c>
      <c r="E29" s="112">
        <f>+D29/D26</f>
        <v>0.3</v>
      </c>
      <c r="F29" s="32"/>
      <c r="G29" s="34"/>
      <c r="H29" s="37" t="s">
        <v>128</v>
      </c>
      <c r="I29" s="34"/>
      <c r="J29" s="34">
        <v>85</v>
      </c>
      <c r="L29" s="108">
        <f t="shared" si="0"/>
        <v>0.3</v>
      </c>
      <c r="M29" s="23">
        <f t="shared" si="1"/>
        <v>25.5</v>
      </c>
      <c r="N29" s="115">
        <f t="shared" si="2"/>
        <v>5.0999999999999997E-2</v>
      </c>
    </row>
    <row r="30" spans="2:14" ht="20.100000000000001" customHeight="1" thickBot="1">
      <c r="B30" s="38" t="s">
        <v>129</v>
      </c>
      <c r="D30" s="39">
        <f>+D26-D29</f>
        <v>350</v>
      </c>
      <c r="E30" s="33"/>
      <c r="F30" s="39">
        <f>+F26-F27</f>
        <v>350</v>
      </c>
      <c r="G30" s="34"/>
      <c r="H30" s="37"/>
      <c r="I30" s="34"/>
      <c r="J30" s="34"/>
      <c r="N30" s="115">
        <f>SUM(N26:N29)</f>
        <v>0.40499999999999997</v>
      </c>
    </row>
    <row r="31" spans="2:14" ht="14.1" thickTop="1"/>
    <row r="33" spans="1:13" ht="15.95">
      <c r="A33" s="26" t="s">
        <v>130</v>
      </c>
      <c r="D33" s="23">
        <f>+D15*0.3</f>
        <v>0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</row>
    <row r="40" spans="1:13" ht="20.100000000000001" customHeight="1">
      <c r="B40" s="44" t="s">
        <v>138</v>
      </c>
      <c r="C40" s="44"/>
      <c r="D40" s="48">
        <v>0</v>
      </c>
      <c r="E40" s="48"/>
      <c r="F40" s="48">
        <v>50</v>
      </c>
      <c r="G40" s="48"/>
      <c r="H40" s="49">
        <f>+D40-F40</f>
        <v>-50</v>
      </c>
      <c r="I40" s="46"/>
      <c r="J40" s="46">
        <v>0.3</v>
      </c>
      <c r="K40" s="46"/>
      <c r="L40" s="46">
        <f>+H40*J40</f>
        <v>-15</v>
      </c>
    </row>
    <row r="41" spans="1:13" ht="20.100000000000001" customHeight="1">
      <c r="B41" s="44" t="s">
        <v>139</v>
      </c>
      <c r="C41" s="44"/>
      <c r="D41" s="48">
        <v>0</v>
      </c>
      <c r="E41" s="48"/>
      <c r="F41" s="48">
        <v>0</v>
      </c>
      <c r="G41" s="48"/>
      <c r="H41" s="49"/>
      <c r="I41" s="46"/>
      <c r="J41" s="46"/>
      <c r="K41" s="46"/>
      <c r="L41" s="46">
        <v>0</v>
      </c>
    </row>
    <row r="42" spans="1:13" s="23" customFormat="1" ht="20.100000000000001" customHeight="1">
      <c r="A42" s="21"/>
      <c r="B42" s="31" t="s">
        <v>84</v>
      </c>
      <c r="C42" s="45"/>
      <c r="D42" s="49"/>
      <c r="E42" s="49"/>
      <c r="F42" s="49"/>
      <c r="G42" s="49"/>
      <c r="H42" s="49"/>
      <c r="I42" s="50"/>
      <c r="J42" s="51"/>
      <c r="K42" s="51"/>
      <c r="L42" s="46"/>
    </row>
    <row r="43" spans="1:13" ht="20.100000000000001" customHeight="1">
      <c r="B43" s="45" t="s">
        <v>140</v>
      </c>
      <c r="C43" s="45"/>
      <c r="D43" s="49"/>
      <c r="E43" s="49"/>
      <c r="F43" s="49">
        <v>0</v>
      </c>
      <c r="G43" s="49"/>
      <c r="H43" s="49">
        <f>+D43-F43</f>
        <v>0</v>
      </c>
      <c r="I43" s="50"/>
      <c r="J43" s="51">
        <v>0.3</v>
      </c>
      <c r="K43" s="51"/>
      <c r="L43" s="49">
        <f>+H43*J43</f>
        <v>0</v>
      </c>
      <c r="M43" s="23" t="s">
        <v>116</v>
      </c>
    </row>
    <row r="44" spans="1:13" ht="20.100000000000001" customHeight="1">
      <c r="A44" s="26"/>
      <c r="B44" s="103" t="s">
        <v>141</v>
      </c>
      <c r="C44" s="44"/>
      <c r="D44" s="104"/>
      <c r="E44" s="104"/>
      <c r="F44" s="105">
        <v>0</v>
      </c>
      <c r="G44" s="105"/>
      <c r="H44" s="105">
        <f>+D44-F44</f>
        <v>0</v>
      </c>
      <c r="I44" s="104"/>
      <c r="J44" s="106">
        <v>0.3</v>
      </c>
      <c r="K44" s="106"/>
      <c r="L44" s="105">
        <f>+H44*J44</f>
        <v>0</v>
      </c>
    </row>
    <row r="45" spans="1:13" ht="20.100000000000001" customHeight="1">
      <c r="B45" s="113" t="s">
        <v>142</v>
      </c>
      <c r="C45" s="45"/>
      <c r="D45" s="49"/>
      <c r="E45" s="49"/>
      <c r="F45" s="49">
        <v>0</v>
      </c>
      <c r="G45" s="49"/>
      <c r="H45" s="49">
        <v>0</v>
      </c>
      <c r="I45" s="50"/>
      <c r="J45" s="51">
        <v>0.3</v>
      </c>
      <c r="K45" s="51"/>
      <c r="L45" s="49">
        <v>0</v>
      </c>
    </row>
    <row r="46" spans="1:13" s="23" customFormat="1" ht="20.100000000000001" customHeight="1">
      <c r="A46" s="21"/>
      <c r="B46" s="45"/>
      <c r="C46" s="45"/>
      <c r="D46" s="52"/>
      <c r="E46" s="52"/>
      <c r="F46" s="52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5"/>
      <c r="C47" s="45"/>
      <c r="D47" s="49"/>
      <c r="E47" s="49"/>
      <c r="F47" s="49"/>
      <c r="G47" s="49"/>
      <c r="H47" s="49"/>
      <c r="I47" s="50"/>
      <c r="J47" s="51"/>
      <c r="K47" s="51"/>
      <c r="L47" s="49"/>
    </row>
    <row r="48" spans="1:13" s="23" customFormat="1" ht="20.100000000000001" customHeight="1">
      <c r="A48" s="21"/>
      <c r="B48" s="40" t="s">
        <v>143</v>
      </c>
      <c r="C48" s="41"/>
      <c r="D48" s="53">
        <f>SUM(D38:D47)</f>
        <v>0</v>
      </c>
      <c r="E48" s="54"/>
      <c r="F48" s="53">
        <f>SUM(F45:F47)</f>
        <v>0</v>
      </c>
      <c r="G48" s="54"/>
      <c r="H48" s="53">
        <f>SUM(H38:H47)</f>
        <v>-50</v>
      </c>
      <c r="I48" s="43"/>
      <c r="J48" s="42"/>
      <c r="K48" s="43"/>
      <c r="L48" s="53">
        <f>SUM(L40:L47)</f>
        <v>-15</v>
      </c>
    </row>
    <row r="49" spans="1:16" s="23" customFormat="1" ht="20.100000000000001" customHeight="1">
      <c r="A49" s="21"/>
      <c r="B49" s="45"/>
      <c r="C49" s="45"/>
      <c r="D49" s="49"/>
      <c r="E49" s="49"/>
      <c r="F49" s="49"/>
      <c r="G49" s="49"/>
      <c r="H49" s="49"/>
      <c r="I49" s="46"/>
      <c r="J49" s="46"/>
      <c r="K49" s="46"/>
      <c r="L49" s="46"/>
    </row>
    <row r="50" spans="1:16" s="23" customFormat="1" ht="20.100000000000001" customHeight="1">
      <c r="A50" s="21"/>
      <c r="B50" s="44"/>
      <c r="C50" s="44"/>
      <c r="D50" s="55"/>
      <c r="E50" s="55"/>
      <c r="F50" s="55"/>
      <c r="G50" s="55"/>
      <c r="H50" s="49"/>
      <c r="I50" s="46"/>
      <c r="J50" s="46"/>
      <c r="K50" s="46"/>
      <c r="L50" s="49"/>
    </row>
    <row r="51" spans="1:16" s="23" customFormat="1" ht="20.100000000000001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23" t="s">
        <v>144</v>
      </c>
    </row>
    <row r="52" spans="1:16" s="23" customFormat="1" ht="26.25" customHeight="1">
      <c r="A52" s="21"/>
      <c r="B52" s="56"/>
      <c r="C52" s="44"/>
      <c r="D52" s="55"/>
      <c r="E52" s="55"/>
      <c r="F52" s="55"/>
      <c r="G52" s="55"/>
      <c r="H52" s="49"/>
      <c r="I52" s="50"/>
      <c r="J52" s="51"/>
      <c r="K52" s="51"/>
      <c r="L52" s="49"/>
    </row>
    <row r="53" spans="1:16" s="23" customFormat="1" ht="20.100000000000001" customHeight="1">
      <c r="A53" s="21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4.75" customHeight="1">
      <c r="A54" s="26"/>
      <c r="B54" s="56"/>
      <c r="C54" s="44"/>
      <c r="D54" s="55"/>
      <c r="E54" s="55"/>
      <c r="F54" s="55"/>
      <c r="G54" s="55"/>
      <c r="H54" s="49"/>
      <c r="I54" s="46"/>
      <c r="J54" s="46"/>
      <c r="K54" s="46"/>
      <c r="L54" s="49"/>
    </row>
    <row r="55" spans="1:16" s="23" customFormat="1" ht="23.25" customHeight="1">
      <c r="A55" s="21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0</v>
      </c>
      <c r="P55" s="114">
        <v>105</v>
      </c>
    </row>
    <row r="56" spans="1:16" s="23" customFormat="1" ht="23.25" customHeight="1">
      <c r="A56" s="27"/>
      <c r="B56" s="56"/>
      <c r="C56" s="44"/>
      <c r="D56" s="55"/>
      <c r="E56" s="55"/>
      <c r="F56" s="55"/>
      <c r="G56" s="55"/>
      <c r="H56" s="49" t="s">
        <v>78</v>
      </c>
      <c r="I56" s="46"/>
      <c r="J56" s="46"/>
      <c r="K56" s="46"/>
      <c r="L56" s="49">
        <f>+L48</f>
        <v>-15</v>
      </c>
      <c r="M56" s="23" t="s">
        <v>145</v>
      </c>
      <c r="O56" s="23">
        <v>240</v>
      </c>
      <c r="P56" s="107">
        <v>135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23" t="s">
        <v>146</v>
      </c>
      <c r="O57" s="107">
        <v>135</v>
      </c>
      <c r="P57" s="23">
        <v>240</v>
      </c>
    </row>
    <row r="58" spans="1:16" s="23" customFormat="1" ht="20.100000000000001" customHeight="1">
      <c r="A58" s="21"/>
      <c r="B58" s="56"/>
      <c r="C58" s="44"/>
      <c r="D58" s="55"/>
      <c r="E58" s="55"/>
      <c r="F58" s="55"/>
      <c r="G58" s="55"/>
      <c r="H58" s="49"/>
      <c r="I58" s="46"/>
      <c r="J58" s="46"/>
      <c r="K58" s="46"/>
      <c r="L58" s="49"/>
      <c r="O58" s="114">
        <v>105</v>
      </c>
    </row>
    <row r="59" spans="1:16" s="23" customFormat="1" ht="20.100000000000001" customHeight="1">
      <c r="A59" s="21"/>
      <c r="B59" s="56" t="s">
        <v>147</v>
      </c>
      <c r="C59" s="44"/>
      <c r="D59" s="55"/>
      <c r="E59" s="55"/>
      <c r="F59" s="55"/>
      <c r="G59" s="55"/>
      <c r="H59" s="49"/>
      <c r="I59" s="46"/>
      <c r="J59" s="57"/>
      <c r="K59" s="57"/>
      <c r="L59" s="46">
        <f>+L56-L55</f>
        <v>-15</v>
      </c>
    </row>
    <row r="60" spans="1:16" s="23" customFormat="1">
      <c r="A60" s="21"/>
      <c r="B60" s="21"/>
      <c r="C60" s="21"/>
      <c r="I60" s="30"/>
      <c r="J60" s="30"/>
      <c r="K60" s="30"/>
      <c r="L60" s="30"/>
    </row>
    <row r="62" spans="1:16" s="23" customFormat="1" ht="15.95">
      <c r="A62" s="26" t="s">
        <v>148</v>
      </c>
      <c r="B62" s="26" t="s">
        <v>149</v>
      </c>
      <c r="C62" s="21"/>
    </row>
    <row r="63" spans="1:16" s="23" customFormat="1">
      <c r="A63" s="21"/>
      <c r="B63" s="21"/>
      <c r="C63" s="21"/>
      <c r="H63" s="58" t="s">
        <v>150</v>
      </c>
    </row>
    <row r="64" spans="1:16" s="23" customFormat="1" ht="20.100000000000001" customHeight="1">
      <c r="A64" s="21"/>
      <c r="B64" s="59" t="s">
        <v>151</v>
      </c>
      <c r="C64" s="21"/>
      <c r="D64" s="55">
        <v>500</v>
      </c>
      <c r="G64" s="60" t="s">
        <v>152</v>
      </c>
      <c r="H64" s="60" t="s">
        <v>153</v>
      </c>
    </row>
    <row r="65" spans="1:13" s="23" customFormat="1" ht="20.100000000000001" customHeight="1">
      <c r="A65" s="21"/>
      <c r="B65" s="59" t="s">
        <v>154</v>
      </c>
      <c r="C65" s="21"/>
      <c r="D65" s="55">
        <f>+F27</f>
        <v>150</v>
      </c>
      <c r="H65" s="55" t="s">
        <v>155</v>
      </c>
      <c r="J65" s="55">
        <v>287</v>
      </c>
    </row>
    <row r="66" spans="1:13" s="23" customFormat="1" ht="20.100000000000001" customHeight="1">
      <c r="A66" s="21"/>
      <c r="B66" s="59" t="s">
        <v>156</v>
      </c>
      <c r="C66" s="21"/>
      <c r="D66" s="55">
        <f>+D13</f>
        <v>0</v>
      </c>
      <c r="H66" s="55" t="s">
        <v>157</v>
      </c>
      <c r="J66" s="55">
        <f>+D71</f>
        <v>287</v>
      </c>
    </row>
    <row r="67" spans="1:13" s="23" customFormat="1" ht="20.100000000000001" customHeight="1">
      <c r="A67" s="21"/>
      <c r="B67" s="59" t="s">
        <v>156</v>
      </c>
      <c r="C67" s="21"/>
      <c r="D67" s="55">
        <f>+D14</f>
        <v>0</v>
      </c>
      <c r="H67" s="55"/>
      <c r="J67" s="55"/>
    </row>
    <row r="68" spans="1:13" s="23" customFormat="1" ht="20.100000000000001" customHeight="1">
      <c r="A68" s="21"/>
      <c r="B68" s="59" t="s">
        <v>156</v>
      </c>
      <c r="C68" s="21"/>
      <c r="D68" s="55">
        <f>+D15</f>
        <v>0</v>
      </c>
      <c r="H68" s="55" t="s">
        <v>157</v>
      </c>
      <c r="J68" s="100"/>
      <c r="L68" s="110">
        <v>1.4286000000000001</v>
      </c>
      <c r="M68" s="23">
        <f>+J68*L68</f>
        <v>0</v>
      </c>
    </row>
    <row r="69" spans="1:13" s="23" customFormat="1" ht="20.100000000000001" customHeight="1">
      <c r="A69" s="21"/>
      <c r="B69" s="59" t="s">
        <v>158</v>
      </c>
      <c r="C69" s="21"/>
      <c r="D69" s="55">
        <f>+D64-D65-D66-D67-D68</f>
        <v>350</v>
      </c>
      <c r="H69" s="55"/>
      <c r="J69" s="55"/>
    </row>
    <row r="70" spans="1:13" s="23" customFormat="1" ht="20.100000000000001" customHeight="1">
      <c r="A70" s="21"/>
      <c r="B70" s="59" t="s">
        <v>159</v>
      </c>
      <c r="C70" s="21"/>
      <c r="D70" s="109">
        <v>-63</v>
      </c>
      <c r="H70" s="55"/>
      <c r="J70" s="61"/>
    </row>
    <row r="71" spans="1:13" s="23" customFormat="1" ht="20.100000000000001" customHeight="1">
      <c r="A71" s="21"/>
      <c r="B71" s="59"/>
      <c r="C71" s="21"/>
      <c r="D71" s="55">
        <f>+D69+D70</f>
        <v>287</v>
      </c>
    </row>
    <row r="72" spans="1:13" s="23" customFormat="1" ht="15">
      <c r="A72" s="21"/>
      <c r="B72" s="62"/>
      <c r="C72" s="21"/>
      <c r="E72" s="63"/>
    </row>
    <row r="73" spans="1:13" s="23" customFormat="1" ht="15">
      <c r="A73" s="21"/>
      <c r="B73" s="62"/>
      <c r="C73" s="21"/>
      <c r="E73" s="63"/>
    </row>
    <row r="74" spans="1:13" s="23" customFormat="1" ht="15">
      <c r="A74" s="21"/>
      <c r="B74" s="21"/>
      <c r="C74" s="21"/>
      <c r="D74" s="64"/>
      <c r="E74" s="63"/>
    </row>
    <row r="75" spans="1:13" s="23" customFormat="1" ht="20.100000000000001" customHeight="1">
      <c r="A75" s="21"/>
      <c r="B75" s="21"/>
      <c r="C75" s="21"/>
    </row>
    <row r="76" spans="1:13" s="23" customFormat="1" ht="20.100000000000001" customHeight="1">
      <c r="A76" s="21"/>
      <c r="B76" s="21"/>
      <c r="C76" s="21"/>
    </row>
    <row r="77" spans="1:13" s="23" customFormat="1" ht="20.100000000000001" customHeight="1">
      <c r="A77" s="21"/>
      <c r="B77" s="21"/>
      <c r="C77" s="21"/>
    </row>
    <row r="78" spans="1:13" s="23" customFormat="1" ht="20.100000000000001" customHeight="1">
      <c r="A78" s="21"/>
      <c r="B78" s="21"/>
      <c r="C78" s="21"/>
    </row>
    <row r="79" spans="1:13" s="23" customFormat="1" ht="20.100000000000001" customHeight="1">
      <c r="A79" s="21"/>
      <c r="B79" s="21"/>
      <c r="C79" s="21"/>
    </row>
    <row r="80" spans="1:13" s="23" customFormat="1" ht="20.100000000000001" customHeight="1">
      <c r="A80" s="21"/>
      <c r="B80" s="21"/>
      <c r="C80" s="21"/>
    </row>
    <row r="81" spans="1:3" s="23" customFormat="1">
      <c r="A81" s="21"/>
      <c r="B81" s="21"/>
      <c r="C81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D9F0-E38A-3749-AE63-A77ED182867E}">
  <sheetPr>
    <pageSetUpPr fitToPage="1"/>
  </sheetPr>
  <dimension ref="A1:P81"/>
  <sheetViews>
    <sheetView showGridLines="0" topLeftCell="B31" zoomScale="175" zoomScaleNormal="90" workbookViewId="0">
      <selection activeCell="N37" sqref="N37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255</v>
      </c>
      <c r="H2" s="23">
        <v>10000</v>
      </c>
    </row>
    <row r="3" spans="1:13" ht="14.1" thickBot="1">
      <c r="B3" s="24"/>
      <c r="C3" s="24"/>
      <c r="D3" s="25"/>
      <c r="H3" s="23" t="s">
        <v>256</v>
      </c>
      <c r="J3" s="23">
        <v>0.08</v>
      </c>
    </row>
    <row r="4" spans="1:13">
      <c r="H4" s="23" t="s">
        <v>257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2500</v>
      </c>
      <c r="E8" s="33"/>
      <c r="F8" s="32">
        <v>2500</v>
      </c>
      <c r="G8" s="34"/>
      <c r="H8" s="32">
        <v>0</v>
      </c>
      <c r="I8" s="34"/>
      <c r="J8" s="32"/>
    </row>
    <row r="9" spans="1:13" ht="20.100000000000001" customHeight="1">
      <c r="B9" s="31"/>
      <c r="D9" s="32"/>
      <c r="E9" s="33"/>
      <c r="F9" s="32"/>
      <c r="G9" s="34"/>
      <c r="H9" s="32">
        <f>+D9-F9</f>
        <v>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/>
      <c r="G10" s="34"/>
      <c r="H10" s="32">
        <f>+D10-F10</f>
        <v>0</v>
      </c>
      <c r="I10" s="34"/>
      <c r="J10" s="35"/>
    </row>
    <row r="11" spans="1:13" ht="20.100000000000001" customHeight="1">
      <c r="B11" s="31" t="s">
        <v>117</v>
      </c>
      <c r="D11" s="35"/>
      <c r="E11" s="33"/>
      <c r="F11" s="32"/>
      <c r="G11" s="34"/>
      <c r="H11" s="32">
        <v>0</v>
      </c>
      <c r="I11" s="34"/>
      <c r="J11" s="35"/>
    </row>
    <row r="12" spans="1:13" ht="20.100000000000001" customHeight="1">
      <c r="B12" s="31" t="s">
        <v>118</v>
      </c>
      <c r="D12" s="32">
        <v>1000</v>
      </c>
      <c r="E12" s="33"/>
      <c r="F12" s="32">
        <v>1000</v>
      </c>
      <c r="G12" s="34"/>
      <c r="H12" s="32">
        <v>0</v>
      </c>
      <c r="I12" s="34"/>
      <c r="J12" s="32"/>
    </row>
    <row r="13" spans="1:13" ht="20.100000000000001" customHeight="1">
      <c r="B13" s="31" t="s">
        <v>251</v>
      </c>
      <c r="D13" s="32"/>
      <c r="E13" s="33"/>
      <c r="F13" s="32">
        <v>80</v>
      </c>
      <c r="G13" s="34"/>
      <c r="H13" s="32"/>
      <c r="I13" s="34"/>
      <c r="J13" s="35"/>
    </row>
    <row r="14" spans="1:13" ht="20.100000000000001" customHeight="1">
      <c r="B14" s="31" t="s">
        <v>251</v>
      </c>
      <c r="D14" s="32"/>
      <c r="E14" s="33"/>
      <c r="F14" s="32"/>
      <c r="G14" s="34"/>
      <c r="H14" s="32"/>
      <c r="I14" s="34"/>
      <c r="J14" s="32"/>
    </row>
    <row r="15" spans="1:13" ht="20.100000000000001" customHeight="1">
      <c r="B15" s="31" t="s">
        <v>251</v>
      </c>
      <c r="D15" s="32"/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/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4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4" ht="20.100000000000001" customHeight="1">
      <c r="B26" s="31" t="s">
        <v>122</v>
      </c>
      <c r="D26" s="32">
        <f>+D8-D11-D12-D13-D14-D15</f>
        <v>1500</v>
      </c>
      <c r="E26" s="33"/>
      <c r="F26" s="32">
        <f>+F8-F12-F13</f>
        <v>1420</v>
      </c>
      <c r="G26" s="34"/>
      <c r="H26" s="34" t="s">
        <v>122</v>
      </c>
      <c r="I26" s="34"/>
      <c r="J26" s="34">
        <f>+D26</f>
        <v>1500</v>
      </c>
      <c r="L26" s="108">
        <v>0.3</v>
      </c>
      <c r="M26" s="23">
        <f>+J26*L26</f>
        <v>450</v>
      </c>
      <c r="N26" s="115">
        <f>+M26/J26</f>
        <v>0.3</v>
      </c>
    </row>
    <row r="27" spans="2:14" ht="20.100000000000001" customHeight="1">
      <c r="B27" s="31" t="s">
        <v>123</v>
      </c>
      <c r="D27" s="32">
        <v>426</v>
      </c>
      <c r="E27" s="111">
        <f>+F27/D26</f>
        <v>0.28399999999999997</v>
      </c>
      <c r="F27" s="32">
        <f>+F26*0.3</f>
        <v>426</v>
      </c>
      <c r="G27" s="34"/>
      <c r="H27" s="37" t="s">
        <v>128</v>
      </c>
      <c r="I27" s="34"/>
      <c r="J27" s="34">
        <v>-80</v>
      </c>
      <c r="L27" s="108">
        <f>+L26</f>
        <v>0.3</v>
      </c>
      <c r="M27" s="23">
        <f>+J27*L27</f>
        <v>-24</v>
      </c>
      <c r="N27" s="115">
        <f>+M27/$J$26</f>
        <v>-1.6E-2</v>
      </c>
    </row>
    <row r="28" spans="2:14" ht="20.100000000000001" customHeight="1">
      <c r="B28" s="31" t="s">
        <v>126</v>
      </c>
      <c r="D28" s="32">
        <v>-216</v>
      </c>
      <c r="E28" s="112">
        <f>+D28/D26</f>
        <v>-0.14399999999999999</v>
      </c>
      <c r="F28" s="32"/>
      <c r="G28" s="34"/>
      <c r="H28" s="37" t="s">
        <v>128</v>
      </c>
      <c r="I28" s="34"/>
      <c r="J28" s="34">
        <v>-720</v>
      </c>
      <c r="L28" s="108">
        <f t="shared" ref="L28:L29" si="0">+L27</f>
        <v>0.3</v>
      </c>
      <c r="M28" s="23">
        <f t="shared" ref="M28:M29" si="1">+J28*L28</f>
        <v>-216</v>
      </c>
      <c r="N28" s="115">
        <f t="shared" ref="N28:N29" si="2">+M28/$J$26</f>
        <v>-0.14399999999999999</v>
      </c>
    </row>
    <row r="29" spans="2:14" ht="20.100000000000001" customHeight="1">
      <c r="B29" s="31" t="s">
        <v>127</v>
      </c>
      <c r="D29" s="32">
        <f>+D27+D28</f>
        <v>210</v>
      </c>
      <c r="E29" s="112">
        <f>+D29/D26</f>
        <v>0.14000000000000001</v>
      </c>
      <c r="F29" s="32"/>
      <c r="G29" s="34"/>
      <c r="H29" s="37" t="s">
        <v>128</v>
      </c>
      <c r="I29" s="34"/>
      <c r="J29" s="34"/>
      <c r="L29" s="108">
        <f t="shared" si="0"/>
        <v>0.3</v>
      </c>
      <c r="M29" s="23">
        <f t="shared" si="1"/>
        <v>0</v>
      </c>
      <c r="N29" s="115">
        <f t="shared" si="2"/>
        <v>0</v>
      </c>
    </row>
    <row r="30" spans="2:14" ht="20.100000000000001" customHeight="1" thickBot="1">
      <c r="B30" s="38" t="s">
        <v>129</v>
      </c>
      <c r="D30" s="39">
        <f>+D26-D29</f>
        <v>1290</v>
      </c>
      <c r="E30" s="33"/>
      <c r="F30" s="39">
        <f>+F26-F27</f>
        <v>994</v>
      </c>
      <c r="G30" s="34"/>
      <c r="H30" s="37"/>
      <c r="I30" s="34"/>
      <c r="J30" s="34"/>
      <c r="N30" s="115">
        <f>SUM(N26:N29)</f>
        <v>0.13999999999999999</v>
      </c>
    </row>
    <row r="31" spans="2:14" ht="14.1" thickTop="1"/>
    <row r="33" spans="1:13" ht="15.95">
      <c r="A33" s="26" t="s">
        <v>130</v>
      </c>
      <c r="D33" s="23">
        <f>+D15*0.3</f>
        <v>0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 t="s">
        <v>258</v>
      </c>
      <c r="C38" s="45"/>
      <c r="D38" s="49">
        <v>10000000</v>
      </c>
      <c r="E38" s="49"/>
      <c r="F38" s="49">
        <v>10000000</v>
      </c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 t="s">
        <v>259</v>
      </c>
      <c r="C39" s="44"/>
      <c r="D39" s="125">
        <v>1000000</v>
      </c>
      <c r="E39" s="48"/>
      <c r="F39" s="125">
        <v>1000000</v>
      </c>
      <c r="G39" s="48"/>
      <c r="H39" s="46">
        <v>80</v>
      </c>
      <c r="I39" s="46"/>
      <c r="J39" s="46"/>
      <c r="K39" s="46"/>
      <c r="L39" s="46"/>
    </row>
    <row r="40" spans="1:13" ht="20.100000000000001" customHeight="1">
      <c r="B40" s="44" t="s">
        <v>260</v>
      </c>
      <c r="C40" s="44"/>
      <c r="D40" s="124">
        <f>+D38-D39</f>
        <v>9000000</v>
      </c>
      <c r="E40" s="48"/>
      <c r="F40" s="124">
        <v>9000000</v>
      </c>
      <c r="G40" s="48"/>
      <c r="H40" s="126">
        <f>+F40*0.08</f>
        <v>720000</v>
      </c>
      <c r="I40" s="46"/>
      <c r="J40" s="46">
        <v>0.3</v>
      </c>
      <c r="K40" s="46"/>
      <c r="L40" s="46">
        <f>+H40*J40</f>
        <v>216000</v>
      </c>
    </row>
    <row r="41" spans="1:13" ht="20.100000000000001" customHeight="1">
      <c r="B41" s="44" t="s">
        <v>139</v>
      </c>
      <c r="C41" s="44"/>
      <c r="D41" s="48">
        <v>0</v>
      </c>
      <c r="E41" s="48"/>
      <c r="F41" s="48">
        <v>0</v>
      </c>
      <c r="G41" s="48"/>
      <c r="H41" s="49"/>
      <c r="I41" s="46"/>
      <c r="J41" s="46"/>
      <c r="K41" s="46"/>
      <c r="L41" s="46">
        <v>0</v>
      </c>
    </row>
    <row r="42" spans="1:13" s="23" customFormat="1" ht="20.100000000000001" customHeight="1">
      <c r="A42" s="21"/>
      <c r="B42" s="31" t="s">
        <v>84</v>
      </c>
      <c r="C42" s="45"/>
      <c r="D42" s="49"/>
      <c r="E42" s="49"/>
      <c r="F42" s="49"/>
      <c r="G42" s="49"/>
      <c r="H42" s="49"/>
      <c r="I42" s="50"/>
      <c r="J42" s="51"/>
      <c r="K42" s="51"/>
      <c r="L42" s="46"/>
    </row>
    <row r="43" spans="1:13" ht="20.100000000000001" customHeight="1">
      <c r="B43" s="45" t="s">
        <v>140</v>
      </c>
      <c r="C43" s="45"/>
      <c r="D43" s="49"/>
      <c r="E43" s="49"/>
      <c r="F43" s="49">
        <v>0</v>
      </c>
      <c r="G43" s="49"/>
      <c r="H43" s="49">
        <f>+D43-F43</f>
        <v>0</v>
      </c>
      <c r="I43" s="50"/>
      <c r="J43" s="51">
        <v>0.3</v>
      </c>
      <c r="K43" s="51"/>
      <c r="L43" s="49">
        <f>+H43*J43</f>
        <v>0</v>
      </c>
      <c r="M43" s="23" t="s">
        <v>116</v>
      </c>
    </row>
    <row r="44" spans="1:13" ht="20.100000000000001" customHeight="1">
      <c r="A44" s="26"/>
      <c r="B44" s="103" t="s">
        <v>141</v>
      </c>
      <c r="C44" s="44"/>
      <c r="D44" s="104"/>
      <c r="E44" s="104"/>
      <c r="F44" s="105">
        <v>0</v>
      </c>
      <c r="G44" s="105"/>
      <c r="H44" s="105">
        <f>+D44-F44</f>
        <v>0</v>
      </c>
      <c r="I44" s="104"/>
      <c r="J44" s="106">
        <v>0.3</v>
      </c>
      <c r="K44" s="106"/>
      <c r="L44" s="105">
        <f>+H44*J44</f>
        <v>0</v>
      </c>
    </row>
    <row r="45" spans="1:13" ht="20.100000000000001" customHeight="1">
      <c r="B45" s="113" t="s">
        <v>142</v>
      </c>
      <c r="C45" s="45"/>
      <c r="D45" s="49"/>
      <c r="E45" s="49"/>
      <c r="F45" s="49">
        <v>0</v>
      </c>
      <c r="G45" s="49"/>
      <c r="H45" s="49">
        <v>0</v>
      </c>
      <c r="I45" s="50"/>
      <c r="J45" s="51">
        <v>0.3</v>
      </c>
      <c r="K45" s="51"/>
      <c r="L45" s="49">
        <v>0</v>
      </c>
    </row>
    <row r="46" spans="1:13" s="23" customFormat="1" ht="20.100000000000001" customHeight="1">
      <c r="A46" s="21"/>
      <c r="B46" s="45"/>
      <c r="C46" s="45"/>
      <c r="D46" s="52"/>
      <c r="E46" s="52"/>
      <c r="F46" s="52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5"/>
      <c r="C47" s="45"/>
      <c r="D47" s="49"/>
      <c r="E47" s="49"/>
      <c r="F47" s="49"/>
      <c r="G47" s="49"/>
      <c r="H47" s="49"/>
      <c r="I47" s="50"/>
      <c r="J47" s="51"/>
      <c r="K47" s="51"/>
      <c r="L47" s="49"/>
    </row>
    <row r="48" spans="1:13" s="23" customFormat="1" ht="20.100000000000001" customHeight="1">
      <c r="A48" s="21"/>
      <c r="B48" s="40" t="s">
        <v>143</v>
      </c>
      <c r="C48" s="41"/>
      <c r="D48" s="53">
        <f>SUM(D38:D47)</f>
        <v>20000000</v>
      </c>
      <c r="E48" s="54"/>
      <c r="F48" s="53">
        <f>SUM(F45:F47)</f>
        <v>0</v>
      </c>
      <c r="G48" s="54"/>
      <c r="H48" s="53">
        <f>SUM(H38:H47)</f>
        <v>720080</v>
      </c>
      <c r="I48" s="43"/>
      <c r="J48" s="42"/>
      <c r="K48" s="43"/>
      <c r="L48" s="53">
        <f>SUM(L40:L47)</f>
        <v>216000</v>
      </c>
    </row>
    <row r="49" spans="1:16" s="23" customFormat="1" ht="20.100000000000001" customHeight="1">
      <c r="A49" s="21"/>
      <c r="B49" s="45"/>
      <c r="C49" s="45"/>
      <c r="D49" s="49"/>
      <c r="E49" s="49"/>
      <c r="F49" s="49"/>
      <c r="G49" s="49"/>
      <c r="H49" s="49"/>
      <c r="I49" s="46"/>
      <c r="J49" s="46"/>
      <c r="K49" s="46"/>
      <c r="L49" s="46"/>
    </row>
    <row r="50" spans="1:16" s="23" customFormat="1" ht="20.100000000000001" customHeight="1">
      <c r="A50" s="21"/>
      <c r="B50" s="44"/>
      <c r="C50" s="44"/>
      <c r="D50" s="55"/>
      <c r="E50" s="55"/>
      <c r="F50" s="55"/>
      <c r="G50" s="55"/>
      <c r="H50" s="49"/>
      <c r="I50" s="46"/>
      <c r="J50" s="46"/>
      <c r="K50" s="46"/>
      <c r="L50" s="49"/>
    </row>
    <row r="51" spans="1:16" s="23" customFormat="1" ht="20.100000000000001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23" t="s">
        <v>144</v>
      </c>
    </row>
    <row r="52" spans="1:16" s="23" customFormat="1" ht="26.25" customHeight="1">
      <c r="A52" s="21"/>
      <c r="B52" s="56"/>
      <c r="C52" s="44"/>
      <c r="D52" s="55"/>
      <c r="E52" s="55"/>
      <c r="F52" s="55"/>
      <c r="G52" s="55"/>
      <c r="H52" s="49"/>
      <c r="I52" s="50"/>
      <c r="J52" s="51"/>
      <c r="K52" s="51"/>
      <c r="L52" s="49"/>
    </row>
    <row r="53" spans="1:16" s="23" customFormat="1" ht="20.100000000000001" customHeight="1">
      <c r="A53" s="21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4.75" customHeight="1">
      <c r="A54" s="26"/>
      <c r="B54" s="56"/>
      <c r="C54" s="44"/>
      <c r="D54" s="55"/>
      <c r="E54" s="55"/>
      <c r="F54" s="55"/>
      <c r="G54" s="55"/>
      <c r="H54" s="49"/>
      <c r="I54" s="46"/>
      <c r="J54" s="46"/>
      <c r="K54" s="46"/>
      <c r="L54" s="49"/>
    </row>
    <row r="55" spans="1:16" s="23" customFormat="1" ht="23.25" customHeight="1">
      <c r="A55" s="21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0</v>
      </c>
      <c r="P55" s="114">
        <v>105</v>
      </c>
    </row>
    <row r="56" spans="1:16" s="23" customFormat="1" ht="23.25" customHeight="1">
      <c r="A56" s="27"/>
      <c r="B56" s="56"/>
      <c r="C56" s="44"/>
      <c r="D56" s="55"/>
      <c r="E56" s="55"/>
      <c r="F56" s="55"/>
      <c r="G56" s="55"/>
      <c r="H56" s="49" t="s">
        <v>78</v>
      </c>
      <c r="I56" s="46"/>
      <c r="J56" s="46"/>
      <c r="K56" s="46"/>
      <c r="L56" s="49">
        <f>+L48</f>
        <v>216000</v>
      </c>
      <c r="M56" s="23" t="s">
        <v>145</v>
      </c>
      <c r="O56" s="23">
        <v>240</v>
      </c>
      <c r="P56" s="107">
        <v>135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23" t="s">
        <v>146</v>
      </c>
      <c r="O57" s="107">
        <v>135</v>
      </c>
      <c r="P57" s="23">
        <v>240</v>
      </c>
    </row>
    <row r="58" spans="1:16" s="23" customFormat="1" ht="20.100000000000001" customHeight="1">
      <c r="A58" s="21"/>
      <c r="B58" s="56"/>
      <c r="C58" s="44"/>
      <c r="D58" s="55"/>
      <c r="E58" s="55"/>
      <c r="F58" s="55"/>
      <c r="G58" s="55"/>
      <c r="H58" s="49"/>
      <c r="I58" s="46"/>
      <c r="J58" s="46"/>
      <c r="K58" s="46"/>
      <c r="L58" s="49"/>
      <c r="O58" s="114">
        <v>105</v>
      </c>
    </row>
    <row r="59" spans="1:16" s="23" customFormat="1" ht="20.100000000000001" customHeight="1">
      <c r="A59" s="21"/>
      <c r="B59" s="56" t="s">
        <v>147</v>
      </c>
      <c r="C59" s="44"/>
      <c r="D59" s="55"/>
      <c r="E59" s="55"/>
      <c r="F59" s="55"/>
      <c r="G59" s="55"/>
      <c r="H59" s="49"/>
      <c r="I59" s="46"/>
      <c r="J59" s="57"/>
      <c r="K59" s="57"/>
      <c r="L59" s="46">
        <f>+L56-L55</f>
        <v>216000</v>
      </c>
    </row>
    <row r="60" spans="1:16" s="23" customFormat="1">
      <c r="A60" s="21"/>
      <c r="B60" s="21"/>
      <c r="C60" s="21"/>
      <c r="I60" s="30"/>
      <c r="J60" s="30"/>
      <c r="K60" s="30"/>
      <c r="L60" s="30"/>
    </row>
    <row r="62" spans="1:16" s="23" customFormat="1" ht="15.95">
      <c r="A62" s="26" t="s">
        <v>148</v>
      </c>
      <c r="B62" s="26" t="s">
        <v>149</v>
      </c>
      <c r="C62" s="21"/>
    </row>
    <row r="63" spans="1:16" s="23" customFormat="1">
      <c r="A63" s="21"/>
      <c r="B63" s="21"/>
      <c r="C63" s="21"/>
      <c r="H63" s="58" t="s">
        <v>150</v>
      </c>
    </row>
    <row r="64" spans="1:16" s="23" customFormat="1" ht="20.100000000000001" customHeight="1">
      <c r="A64" s="21"/>
      <c r="B64" s="59" t="s">
        <v>151</v>
      </c>
      <c r="C64" s="21"/>
      <c r="D64" s="55">
        <v>500</v>
      </c>
      <c r="G64" s="60" t="s">
        <v>152</v>
      </c>
      <c r="H64" s="60" t="s">
        <v>153</v>
      </c>
    </row>
    <row r="65" spans="1:13" s="23" customFormat="1" ht="20.100000000000001" customHeight="1">
      <c r="A65" s="21"/>
      <c r="B65" s="59" t="s">
        <v>154</v>
      </c>
      <c r="C65" s="21"/>
      <c r="D65" s="55">
        <f>+F27</f>
        <v>426</v>
      </c>
      <c r="H65" s="55" t="s">
        <v>155</v>
      </c>
      <c r="J65" s="55">
        <v>287</v>
      </c>
    </row>
    <row r="66" spans="1:13" s="23" customFormat="1" ht="20.100000000000001" customHeight="1">
      <c r="A66" s="21"/>
      <c r="B66" s="59" t="s">
        <v>156</v>
      </c>
      <c r="C66" s="21"/>
      <c r="D66" s="55">
        <f>+D13</f>
        <v>0</v>
      </c>
      <c r="H66" s="55" t="s">
        <v>157</v>
      </c>
      <c r="J66" s="55">
        <f>+D71</f>
        <v>11</v>
      </c>
    </row>
    <row r="67" spans="1:13" s="23" customFormat="1" ht="20.100000000000001" customHeight="1">
      <c r="A67" s="21"/>
      <c r="B67" s="59" t="s">
        <v>156</v>
      </c>
      <c r="C67" s="21"/>
      <c r="D67" s="55">
        <f>+D14</f>
        <v>0</v>
      </c>
      <c r="H67" s="55"/>
      <c r="J67" s="55"/>
    </row>
    <row r="68" spans="1:13" s="23" customFormat="1" ht="20.100000000000001" customHeight="1">
      <c r="A68" s="21"/>
      <c r="B68" s="59" t="s">
        <v>156</v>
      </c>
      <c r="C68" s="21"/>
      <c r="D68" s="55">
        <f>+D15</f>
        <v>0</v>
      </c>
      <c r="H68" s="55" t="s">
        <v>157</v>
      </c>
      <c r="J68" s="100"/>
      <c r="L68" s="110">
        <v>1.4286000000000001</v>
      </c>
      <c r="M68" s="23">
        <f>+J68*L68</f>
        <v>0</v>
      </c>
    </row>
    <row r="69" spans="1:13" s="23" customFormat="1" ht="20.100000000000001" customHeight="1">
      <c r="A69" s="21"/>
      <c r="B69" s="59" t="s">
        <v>158</v>
      </c>
      <c r="C69" s="21"/>
      <c r="D69" s="55">
        <f>+D64-D65-D66-D67-D68</f>
        <v>74</v>
      </c>
      <c r="H69" s="55"/>
      <c r="J69" s="55"/>
    </row>
    <row r="70" spans="1:13" s="23" customFormat="1" ht="20.100000000000001" customHeight="1">
      <c r="A70" s="21"/>
      <c r="B70" s="59" t="s">
        <v>159</v>
      </c>
      <c r="C70" s="21"/>
      <c r="D70" s="109">
        <v>-63</v>
      </c>
      <c r="H70" s="55"/>
      <c r="J70" s="61"/>
    </row>
    <row r="71" spans="1:13" s="23" customFormat="1" ht="20.100000000000001" customHeight="1">
      <c r="A71" s="21"/>
      <c r="B71" s="59"/>
      <c r="C71" s="21"/>
      <c r="D71" s="55">
        <f>+D69+D70</f>
        <v>11</v>
      </c>
    </row>
    <row r="72" spans="1:13" s="23" customFormat="1" ht="15">
      <c r="A72" s="21"/>
      <c r="B72" s="62"/>
      <c r="C72" s="21"/>
      <c r="E72" s="63"/>
    </row>
    <row r="73" spans="1:13" s="23" customFormat="1" ht="15">
      <c r="A73" s="21"/>
      <c r="B73" s="62"/>
      <c r="C73" s="21"/>
      <c r="E73" s="63"/>
    </row>
    <row r="74" spans="1:13" s="23" customFormat="1" ht="15">
      <c r="A74" s="21"/>
      <c r="B74" s="21"/>
      <c r="C74" s="21"/>
      <c r="D74" s="64"/>
      <c r="E74" s="63"/>
    </row>
    <row r="75" spans="1:13" s="23" customFormat="1" ht="20.100000000000001" customHeight="1">
      <c r="A75" s="21"/>
      <c r="B75" s="21"/>
      <c r="C75" s="21"/>
    </row>
    <row r="76" spans="1:13" s="23" customFormat="1" ht="20.100000000000001" customHeight="1">
      <c r="A76" s="21"/>
      <c r="B76" s="21"/>
      <c r="C76" s="21"/>
    </row>
    <row r="77" spans="1:13" s="23" customFormat="1" ht="20.100000000000001" customHeight="1">
      <c r="A77" s="21"/>
      <c r="B77" s="21"/>
      <c r="C77" s="21"/>
    </row>
    <row r="78" spans="1:13" s="23" customFormat="1" ht="20.100000000000001" customHeight="1">
      <c r="A78" s="21"/>
      <c r="B78" s="21"/>
      <c r="C78" s="21"/>
    </row>
    <row r="79" spans="1:13" s="23" customFormat="1" ht="20.100000000000001" customHeight="1">
      <c r="A79" s="21"/>
      <c r="B79" s="21"/>
      <c r="C79" s="21"/>
    </row>
    <row r="80" spans="1:13" s="23" customFormat="1" ht="20.100000000000001" customHeight="1">
      <c r="A80" s="21"/>
      <c r="B80" s="21"/>
      <c r="C80" s="21"/>
    </row>
    <row r="81" spans="1:3" s="23" customFormat="1">
      <c r="A81" s="21"/>
      <c r="B81" s="21"/>
      <c r="C81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EB5C-81C5-144E-8C00-603B3F138CBB}">
  <sheetPr>
    <pageSetUpPr fitToPage="1"/>
  </sheetPr>
  <dimension ref="A1:P81"/>
  <sheetViews>
    <sheetView showGridLines="0" zoomScale="175" zoomScaleNormal="90" workbookViewId="0">
      <selection activeCell="N37" sqref="N37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255</v>
      </c>
      <c r="H2" s="23">
        <v>10000</v>
      </c>
    </row>
    <row r="3" spans="1:13" ht="14.1" thickBot="1">
      <c r="B3" s="24"/>
      <c r="C3" s="24"/>
      <c r="D3" s="25"/>
      <c r="H3" s="23" t="s">
        <v>256</v>
      </c>
      <c r="J3" s="23">
        <v>0.08</v>
      </c>
    </row>
    <row r="4" spans="1:13">
      <c r="H4" s="23" t="s">
        <v>257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2500</v>
      </c>
      <c r="E8" s="33"/>
      <c r="F8" s="32">
        <v>2500</v>
      </c>
      <c r="G8" s="34"/>
      <c r="H8" s="32">
        <v>0</v>
      </c>
      <c r="I8" s="34"/>
      <c r="J8" s="32"/>
    </row>
    <row r="9" spans="1:13" ht="20.100000000000001" customHeight="1">
      <c r="B9" s="31"/>
      <c r="D9" s="32"/>
      <c r="E9" s="33"/>
      <c r="F9" s="32"/>
      <c r="G9" s="34"/>
      <c r="H9" s="32">
        <f>+D9-F9</f>
        <v>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/>
      <c r="G10" s="34"/>
      <c r="H10" s="32">
        <f>+D10-F10</f>
        <v>0</v>
      </c>
      <c r="I10" s="34"/>
      <c r="J10" s="35"/>
    </row>
    <row r="11" spans="1:13" ht="20.100000000000001" customHeight="1">
      <c r="B11" s="31" t="s">
        <v>117</v>
      </c>
      <c r="D11" s="35"/>
      <c r="E11" s="33"/>
      <c r="F11" s="32"/>
      <c r="G11" s="34"/>
      <c r="H11" s="32">
        <v>0</v>
      </c>
      <c r="I11" s="34"/>
      <c r="J11" s="35"/>
    </row>
    <row r="12" spans="1:13" ht="20.100000000000001" customHeight="1">
      <c r="B12" s="31" t="s">
        <v>118</v>
      </c>
      <c r="D12" s="32">
        <v>1000</v>
      </c>
      <c r="E12" s="33"/>
      <c r="F12" s="32">
        <v>1000</v>
      </c>
      <c r="G12" s="34"/>
      <c r="H12" s="32">
        <v>0</v>
      </c>
      <c r="I12" s="34"/>
      <c r="J12" s="32"/>
    </row>
    <row r="13" spans="1:13" ht="20.100000000000001" customHeight="1">
      <c r="B13" s="31" t="s">
        <v>251</v>
      </c>
      <c r="D13" s="32"/>
      <c r="E13" s="33"/>
      <c r="F13" s="32">
        <v>80</v>
      </c>
      <c r="G13" s="34"/>
      <c r="H13" s="32"/>
      <c r="I13" s="34"/>
      <c r="J13" s="35"/>
    </row>
    <row r="14" spans="1:13" ht="20.100000000000001" customHeight="1">
      <c r="B14" s="31" t="s">
        <v>251</v>
      </c>
      <c r="D14" s="32"/>
      <c r="E14" s="33"/>
      <c r="F14" s="32"/>
      <c r="G14" s="34"/>
      <c r="H14" s="32"/>
      <c r="I14" s="34"/>
      <c r="J14" s="32"/>
    </row>
    <row r="15" spans="1:13" ht="20.100000000000001" customHeight="1">
      <c r="B15" s="31" t="s">
        <v>251</v>
      </c>
      <c r="D15" s="32"/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/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4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4" ht="20.100000000000001" customHeight="1">
      <c r="B26" s="31" t="s">
        <v>122</v>
      </c>
      <c r="D26" s="32">
        <f>+D8-D11-D12-D13-D14-D15</f>
        <v>1500</v>
      </c>
      <c r="E26" s="33"/>
      <c r="F26" s="32">
        <f>+F8-F12-F13</f>
        <v>1420</v>
      </c>
      <c r="G26" s="34"/>
      <c r="H26" s="34" t="s">
        <v>122</v>
      </c>
      <c r="I26" s="34"/>
      <c r="J26" s="34">
        <f>+D26</f>
        <v>1500</v>
      </c>
      <c r="L26" s="108">
        <v>0.3</v>
      </c>
      <c r="M26" s="23">
        <f>+J26*L26</f>
        <v>450</v>
      </c>
      <c r="N26" s="115">
        <f>+M26/J26</f>
        <v>0.3</v>
      </c>
    </row>
    <row r="27" spans="2:14" ht="20.100000000000001" customHeight="1">
      <c r="B27" s="31" t="s">
        <v>123</v>
      </c>
      <c r="D27" s="32">
        <v>426</v>
      </c>
      <c r="E27" s="111">
        <f>+F27/D26</f>
        <v>0.28399999999999997</v>
      </c>
      <c r="F27" s="32">
        <f>+F26*0.3</f>
        <v>426</v>
      </c>
      <c r="G27" s="34"/>
      <c r="H27" s="37" t="s">
        <v>128</v>
      </c>
      <c r="I27" s="34"/>
      <c r="J27" s="34">
        <v>-80</v>
      </c>
      <c r="L27" s="108">
        <f>+L26</f>
        <v>0.3</v>
      </c>
      <c r="M27" s="23">
        <f>+J27*L27</f>
        <v>-24</v>
      </c>
      <c r="N27" s="115">
        <f>+M27/$J$26</f>
        <v>-1.6E-2</v>
      </c>
    </row>
    <row r="28" spans="2:14" ht="20.100000000000001" customHeight="1">
      <c r="B28" s="31" t="s">
        <v>126</v>
      </c>
      <c r="D28" s="32">
        <v>-216</v>
      </c>
      <c r="E28" s="112">
        <f>+D28/D26</f>
        <v>-0.14399999999999999</v>
      </c>
      <c r="F28" s="32"/>
      <c r="G28" s="34"/>
      <c r="H28" s="37" t="s">
        <v>128</v>
      </c>
      <c r="I28" s="34"/>
      <c r="J28" s="34">
        <v>-720</v>
      </c>
      <c r="L28" s="108">
        <f t="shared" ref="L28:L29" si="0">+L27</f>
        <v>0.3</v>
      </c>
      <c r="M28" s="23">
        <f t="shared" ref="M28:M29" si="1">+J28*L28</f>
        <v>-216</v>
      </c>
      <c r="N28" s="115">
        <f t="shared" ref="N28:N29" si="2">+M28/$J$26</f>
        <v>-0.14399999999999999</v>
      </c>
    </row>
    <row r="29" spans="2:14" ht="20.100000000000001" customHeight="1">
      <c r="B29" s="31" t="s">
        <v>127</v>
      </c>
      <c r="D29" s="32">
        <f>+D27+D28</f>
        <v>210</v>
      </c>
      <c r="E29" s="112">
        <f>+D29/D26</f>
        <v>0.14000000000000001</v>
      </c>
      <c r="F29" s="32"/>
      <c r="G29" s="34"/>
      <c r="H29" s="37" t="s">
        <v>128</v>
      </c>
      <c r="I29" s="34"/>
      <c r="J29" s="34"/>
      <c r="L29" s="108">
        <f t="shared" si="0"/>
        <v>0.3</v>
      </c>
      <c r="M29" s="23">
        <f t="shared" si="1"/>
        <v>0</v>
      </c>
      <c r="N29" s="115">
        <f t="shared" si="2"/>
        <v>0</v>
      </c>
    </row>
    <row r="30" spans="2:14" ht="20.100000000000001" customHeight="1" thickBot="1">
      <c r="B30" s="38" t="s">
        <v>129</v>
      </c>
      <c r="D30" s="39">
        <f>+D26-D29</f>
        <v>1290</v>
      </c>
      <c r="E30" s="33"/>
      <c r="F30" s="39">
        <f>+F26-F27</f>
        <v>994</v>
      </c>
      <c r="G30" s="34"/>
      <c r="H30" s="37"/>
      <c r="I30" s="34"/>
      <c r="J30" s="34"/>
      <c r="N30" s="115">
        <f>SUM(N26:N29)</f>
        <v>0.13999999999999999</v>
      </c>
    </row>
    <row r="31" spans="2:14" ht="14.1" thickTop="1"/>
    <row r="33" spans="1:13" ht="15.95">
      <c r="A33" s="26" t="s">
        <v>130</v>
      </c>
      <c r="D33" s="23">
        <f>+D15*0.3</f>
        <v>0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 t="s">
        <v>258</v>
      </c>
      <c r="C38" s="45"/>
      <c r="D38" s="49">
        <v>10000000</v>
      </c>
      <c r="E38" s="49"/>
      <c r="F38" s="49">
        <v>10000000</v>
      </c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 t="s">
        <v>259</v>
      </c>
      <c r="C39" s="44"/>
      <c r="D39" s="125">
        <v>1000000</v>
      </c>
      <c r="E39" s="48"/>
      <c r="F39" s="125">
        <v>1000000</v>
      </c>
      <c r="G39" s="48"/>
      <c r="H39" s="46">
        <v>80</v>
      </c>
      <c r="I39" s="46"/>
      <c r="J39" s="46"/>
      <c r="K39" s="46"/>
      <c r="L39" s="46"/>
    </row>
    <row r="40" spans="1:13" ht="20.100000000000001" customHeight="1">
      <c r="B40" s="44" t="s">
        <v>260</v>
      </c>
      <c r="C40" s="44"/>
      <c r="D40" s="124">
        <f>+D38-D39</f>
        <v>9000000</v>
      </c>
      <c r="E40" s="48"/>
      <c r="F40" s="124">
        <v>9000000</v>
      </c>
      <c r="G40" s="48"/>
      <c r="H40" s="126">
        <f>+F40*0.08</f>
        <v>720000</v>
      </c>
      <c r="I40" s="46"/>
      <c r="J40" s="46">
        <v>0.3</v>
      </c>
      <c r="K40" s="46"/>
      <c r="L40" s="46">
        <f>+H40*J40</f>
        <v>216000</v>
      </c>
    </row>
    <row r="41" spans="1:13" ht="20.100000000000001" customHeight="1">
      <c r="B41" s="44" t="s">
        <v>139</v>
      </c>
      <c r="C41" s="44"/>
      <c r="D41" s="48">
        <v>0</v>
      </c>
      <c r="E41" s="48"/>
      <c r="F41" s="48">
        <v>0</v>
      </c>
      <c r="G41" s="48"/>
      <c r="H41" s="49"/>
      <c r="I41" s="46"/>
      <c r="J41" s="46"/>
      <c r="K41" s="46"/>
      <c r="L41" s="46">
        <v>0</v>
      </c>
    </row>
    <row r="42" spans="1:13" s="23" customFormat="1" ht="20.100000000000001" customHeight="1">
      <c r="A42" s="21"/>
      <c r="B42" s="31" t="s">
        <v>84</v>
      </c>
      <c r="C42" s="45"/>
      <c r="D42" s="49"/>
      <c r="E42" s="49"/>
      <c r="F42" s="49"/>
      <c r="G42" s="49"/>
      <c r="H42" s="49"/>
      <c r="I42" s="50"/>
      <c r="J42" s="51"/>
      <c r="K42" s="51"/>
      <c r="L42" s="46"/>
    </row>
    <row r="43" spans="1:13" ht="20.100000000000001" customHeight="1">
      <c r="B43" s="45" t="s">
        <v>140</v>
      </c>
      <c r="C43" s="45"/>
      <c r="D43" s="49"/>
      <c r="E43" s="49"/>
      <c r="F43" s="49">
        <v>0</v>
      </c>
      <c r="G43" s="49"/>
      <c r="H43" s="49">
        <f>+D43-F43</f>
        <v>0</v>
      </c>
      <c r="I43" s="50"/>
      <c r="J43" s="51">
        <v>0.3</v>
      </c>
      <c r="K43" s="51"/>
      <c r="L43" s="49">
        <f>+H43*J43</f>
        <v>0</v>
      </c>
      <c r="M43" s="23" t="s">
        <v>116</v>
      </c>
    </row>
    <row r="44" spans="1:13" ht="20.100000000000001" customHeight="1">
      <c r="A44" s="26"/>
      <c r="B44" s="103" t="s">
        <v>141</v>
      </c>
      <c r="C44" s="44"/>
      <c r="D44" s="104"/>
      <c r="E44" s="104"/>
      <c r="F44" s="105">
        <v>0</v>
      </c>
      <c r="G44" s="105"/>
      <c r="H44" s="105">
        <f>+D44-F44</f>
        <v>0</v>
      </c>
      <c r="I44" s="104"/>
      <c r="J44" s="106">
        <v>0.3</v>
      </c>
      <c r="K44" s="106"/>
      <c r="L44" s="105">
        <f>+H44*J44</f>
        <v>0</v>
      </c>
    </row>
    <row r="45" spans="1:13" ht="20.100000000000001" customHeight="1">
      <c r="B45" s="113" t="s">
        <v>142</v>
      </c>
      <c r="C45" s="45"/>
      <c r="D45" s="49"/>
      <c r="E45" s="49"/>
      <c r="F45" s="49">
        <v>0</v>
      </c>
      <c r="G45" s="49"/>
      <c r="H45" s="49">
        <v>0</v>
      </c>
      <c r="I45" s="50"/>
      <c r="J45" s="51">
        <v>0.3</v>
      </c>
      <c r="K45" s="51"/>
      <c r="L45" s="49">
        <v>0</v>
      </c>
    </row>
    <row r="46" spans="1:13" s="23" customFormat="1" ht="20.100000000000001" customHeight="1">
      <c r="A46" s="21"/>
      <c r="B46" s="45"/>
      <c r="C46" s="45"/>
      <c r="D46" s="52"/>
      <c r="E46" s="52"/>
      <c r="F46" s="52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5"/>
      <c r="C47" s="45"/>
      <c r="D47" s="49"/>
      <c r="E47" s="49"/>
      <c r="F47" s="49"/>
      <c r="G47" s="49"/>
      <c r="H47" s="49"/>
      <c r="I47" s="50"/>
      <c r="J47" s="51"/>
      <c r="K47" s="51"/>
      <c r="L47" s="49"/>
    </row>
    <row r="48" spans="1:13" s="23" customFormat="1" ht="20.100000000000001" customHeight="1">
      <c r="A48" s="21"/>
      <c r="B48" s="40" t="s">
        <v>143</v>
      </c>
      <c r="C48" s="41"/>
      <c r="D48" s="53">
        <f>SUM(D38:D47)</f>
        <v>20000000</v>
      </c>
      <c r="E48" s="54"/>
      <c r="F48" s="53">
        <f>SUM(F45:F47)</f>
        <v>0</v>
      </c>
      <c r="G48" s="54"/>
      <c r="H48" s="53">
        <f>SUM(H38:H47)</f>
        <v>720080</v>
      </c>
      <c r="I48" s="43"/>
      <c r="J48" s="42"/>
      <c r="K48" s="43"/>
      <c r="L48" s="53">
        <f>SUM(L40:L47)</f>
        <v>216000</v>
      </c>
    </row>
    <row r="49" spans="1:16" s="23" customFormat="1" ht="20.100000000000001" customHeight="1">
      <c r="A49" s="21"/>
      <c r="B49" s="45"/>
      <c r="C49" s="45"/>
      <c r="D49" s="49"/>
      <c r="E49" s="49"/>
      <c r="F49" s="49"/>
      <c r="G49" s="49"/>
      <c r="H49" s="49"/>
      <c r="I49" s="46"/>
      <c r="J49" s="46"/>
      <c r="K49" s="46"/>
      <c r="L49" s="46"/>
    </row>
    <row r="50" spans="1:16" s="23" customFormat="1" ht="20.100000000000001" customHeight="1">
      <c r="A50" s="21"/>
      <c r="B50" s="44"/>
      <c r="C50" s="44"/>
      <c r="D50" s="55"/>
      <c r="E50" s="55"/>
      <c r="F50" s="55"/>
      <c r="G50" s="55"/>
      <c r="H50" s="49"/>
      <c r="I50" s="46"/>
      <c r="J50" s="46"/>
      <c r="K50" s="46"/>
      <c r="L50" s="49"/>
    </row>
    <row r="51" spans="1:16" s="23" customFormat="1" ht="20.100000000000001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23" t="s">
        <v>144</v>
      </c>
    </row>
    <row r="52" spans="1:16" s="23" customFormat="1" ht="26.25" customHeight="1">
      <c r="A52" s="21"/>
      <c r="B52" s="56"/>
      <c r="C52" s="44"/>
      <c r="D52" s="55"/>
      <c r="E52" s="55"/>
      <c r="F52" s="55"/>
      <c r="G52" s="55"/>
      <c r="H52" s="49"/>
      <c r="I52" s="50"/>
      <c r="J52" s="51"/>
      <c r="K52" s="51"/>
      <c r="L52" s="49"/>
    </row>
    <row r="53" spans="1:16" s="23" customFormat="1" ht="20.100000000000001" customHeight="1">
      <c r="A53" s="21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4.75" customHeight="1">
      <c r="A54" s="26"/>
      <c r="B54" s="56"/>
      <c r="C54" s="44"/>
      <c r="D54" s="55"/>
      <c r="E54" s="55"/>
      <c r="F54" s="55"/>
      <c r="G54" s="55"/>
      <c r="H54" s="49"/>
      <c r="I54" s="46"/>
      <c r="J54" s="46"/>
      <c r="K54" s="46"/>
      <c r="L54" s="49"/>
    </row>
    <row r="55" spans="1:16" s="23" customFormat="1" ht="23.25" customHeight="1">
      <c r="A55" s="21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0</v>
      </c>
      <c r="P55" s="114">
        <v>105</v>
      </c>
    </row>
    <row r="56" spans="1:16" s="23" customFormat="1" ht="23.25" customHeight="1">
      <c r="A56" s="27"/>
      <c r="B56" s="56"/>
      <c r="C56" s="44"/>
      <c r="D56" s="55"/>
      <c r="E56" s="55"/>
      <c r="F56" s="55"/>
      <c r="G56" s="55"/>
      <c r="H56" s="49" t="s">
        <v>78</v>
      </c>
      <c r="I56" s="46"/>
      <c r="J56" s="46"/>
      <c r="K56" s="46"/>
      <c r="L56" s="49">
        <f>+L48</f>
        <v>216000</v>
      </c>
      <c r="M56" s="23" t="s">
        <v>145</v>
      </c>
      <c r="O56" s="23">
        <v>240</v>
      </c>
      <c r="P56" s="107">
        <v>135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23" t="s">
        <v>146</v>
      </c>
      <c r="O57" s="107">
        <v>135</v>
      </c>
      <c r="P57" s="23">
        <v>240</v>
      </c>
    </row>
    <row r="58" spans="1:16" s="23" customFormat="1" ht="20.100000000000001" customHeight="1">
      <c r="A58" s="21"/>
      <c r="B58" s="56"/>
      <c r="C58" s="44"/>
      <c r="D58" s="55"/>
      <c r="E58" s="55"/>
      <c r="F58" s="55"/>
      <c r="G58" s="55"/>
      <c r="H58" s="49"/>
      <c r="I58" s="46"/>
      <c r="J58" s="46"/>
      <c r="K58" s="46"/>
      <c r="L58" s="49"/>
      <c r="O58" s="114">
        <v>105</v>
      </c>
    </row>
    <row r="59" spans="1:16" s="23" customFormat="1" ht="20.100000000000001" customHeight="1">
      <c r="A59" s="21"/>
      <c r="B59" s="56" t="s">
        <v>147</v>
      </c>
      <c r="C59" s="44"/>
      <c r="D59" s="55"/>
      <c r="E59" s="55"/>
      <c r="F59" s="55"/>
      <c r="G59" s="55"/>
      <c r="H59" s="49"/>
      <c r="I59" s="46"/>
      <c r="J59" s="57"/>
      <c r="K59" s="57"/>
      <c r="L59" s="46">
        <f>+L56-L55</f>
        <v>216000</v>
      </c>
    </row>
    <row r="60" spans="1:16" s="23" customFormat="1">
      <c r="A60" s="21"/>
      <c r="B60" s="21"/>
      <c r="C60" s="21"/>
      <c r="I60" s="30"/>
      <c r="J60" s="30"/>
      <c r="K60" s="30"/>
      <c r="L60" s="30"/>
    </row>
    <row r="62" spans="1:16" s="23" customFormat="1" ht="15.95">
      <c r="A62" s="26" t="s">
        <v>148</v>
      </c>
      <c r="B62" s="26" t="s">
        <v>149</v>
      </c>
      <c r="C62" s="21"/>
    </row>
    <row r="63" spans="1:16" s="23" customFormat="1">
      <c r="A63" s="21"/>
      <c r="B63" s="21"/>
      <c r="C63" s="21"/>
      <c r="H63" s="58" t="s">
        <v>150</v>
      </c>
    </row>
    <row r="64" spans="1:16" s="23" customFormat="1" ht="20.100000000000001" customHeight="1">
      <c r="A64" s="21"/>
      <c r="B64" s="59" t="s">
        <v>151</v>
      </c>
      <c r="C64" s="21"/>
      <c r="D64" s="55">
        <v>500</v>
      </c>
      <c r="G64" s="60" t="s">
        <v>152</v>
      </c>
      <c r="H64" s="60" t="s">
        <v>153</v>
      </c>
    </row>
    <row r="65" spans="1:13" s="23" customFormat="1" ht="20.100000000000001" customHeight="1">
      <c r="A65" s="21"/>
      <c r="B65" s="59" t="s">
        <v>154</v>
      </c>
      <c r="C65" s="21"/>
      <c r="D65" s="55">
        <f>+F27</f>
        <v>426</v>
      </c>
      <c r="H65" s="55" t="s">
        <v>155</v>
      </c>
      <c r="J65" s="55">
        <v>287</v>
      </c>
    </row>
    <row r="66" spans="1:13" s="23" customFormat="1" ht="20.100000000000001" customHeight="1">
      <c r="A66" s="21"/>
      <c r="B66" s="59" t="s">
        <v>156</v>
      </c>
      <c r="C66" s="21"/>
      <c r="D66" s="55">
        <f>+D13</f>
        <v>0</v>
      </c>
      <c r="H66" s="55" t="s">
        <v>157</v>
      </c>
      <c r="J66" s="55">
        <f>+D71</f>
        <v>11</v>
      </c>
    </row>
    <row r="67" spans="1:13" s="23" customFormat="1" ht="20.100000000000001" customHeight="1">
      <c r="A67" s="21"/>
      <c r="B67" s="59" t="s">
        <v>156</v>
      </c>
      <c r="C67" s="21"/>
      <c r="D67" s="55">
        <f>+D14</f>
        <v>0</v>
      </c>
      <c r="H67" s="55"/>
      <c r="J67" s="55"/>
    </row>
    <row r="68" spans="1:13" s="23" customFormat="1" ht="20.100000000000001" customHeight="1">
      <c r="A68" s="21"/>
      <c r="B68" s="59" t="s">
        <v>156</v>
      </c>
      <c r="C68" s="21"/>
      <c r="D68" s="55">
        <f>+D15</f>
        <v>0</v>
      </c>
      <c r="H68" s="55" t="s">
        <v>157</v>
      </c>
      <c r="J68" s="100"/>
      <c r="L68" s="110">
        <v>1.4286000000000001</v>
      </c>
      <c r="M68" s="23">
        <f>+J68*L68</f>
        <v>0</v>
      </c>
    </row>
    <row r="69" spans="1:13" s="23" customFormat="1" ht="20.100000000000001" customHeight="1">
      <c r="A69" s="21"/>
      <c r="B69" s="59" t="s">
        <v>158</v>
      </c>
      <c r="C69" s="21"/>
      <c r="D69" s="55">
        <f>+D64-D65-D66-D67-D68</f>
        <v>74</v>
      </c>
      <c r="H69" s="55"/>
      <c r="J69" s="55"/>
    </row>
    <row r="70" spans="1:13" s="23" customFormat="1" ht="20.100000000000001" customHeight="1">
      <c r="A70" s="21"/>
      <c r="B70" s="59" t="s">
        <v>159</v>
      </c>
      <c r="C70" s="21"/>
      <c r="D70" s="109">
        <v>-63</v>
      </c>
      <c r="H70" s="55"/>
      <c r="J70" s="61"/>
    </row>
    <row r="71" spans="1:13" s="23" customFormat="1" ht="20.100000000000001" customHeight="1">
      <c r="A71" s="21"/>
      <c r="B71" s="59"/>
      <c r="C71" s="21"/>
      <c r="D71" s="55">
        <f>+D69+D70</f>
        <v>11</v>
      </c>
    </row>
    <row r="72" spans="1:13" s="23" customFormat="1" ht="15">
      <c r="A72" s="21"/>
      <c r="B72" s="62"/>
      <c r="C72" s="21"/>
      <c r="E72" s="63"/>
    </row>
    <row r="73" spans="1:13" s="23" customFormat="1" ht="15">
      <c r="A73" s="21"/>
      <c r="B73" s="62"/>
      <c r="C73" s="21"/>
      <c r="E73" s="63"/>
    </row>
    <row r="74" spans="1:13" s="23" customFormat="1" ht="15">
      <c r="A74" s="21"/>
      <c r="B74" s="21"/>
      <c r="C74" s="21"/>
      <c r="D74" s="64"/>
      <c r="E74" s="63"/>
    </row>
    <row r="75" spans="1:13" s="23" customFormat="1" ht="20.100000000000001" customHeight="1">
      <c r="A75" s="21"/>
      <c r="B75" s="21"/>
      <c r="C75" s="21"/>
    </row>
    <row r="76" spans="1:13" s="23" customFormat="1" ht="20.100000000000001" customHeight="1">
      <c r="A76" s="21"/>
      <c r="B76" s="21"/>
      <c r="C76" s="21"/>
    </row>
    <row r="77" spans="1:13" s="23" customFormat="1" ht="20.100000000000001" customHeight="1">
      <c r="A77" s="21"/>
      <c r="B77" s="21"/>
      <c r="C77" s="21"/>
    </row>
    <row r="78" spans="1:13" s="23" customFormat="1" ht="20.100000000000001" customHeight="1">
      <c r="A78" s="21"/>
      <c r="B78" s="21"/>
      <c r="C78" s="21"/>
    </row>
    <row r="79" spans="1:13" s="23" customFormat="1" ht="20.100000000000001" customHeight="1">
      <c r="A79" s="21"/>
      <c r="B79" s="21"/>
      <c r="C79" s="21"/>
    </row>
    <row r="80" spans="1:13" s="23" customFormat="1" ht="20.100000000000001" customHeight="1">
      <c r="A80" s="21"/>
      <c r="B80" s="21"/>
      <c r="C80" s="21"/>
    </row>
    <row r="81" spans="1:3" s="23" customFormat="1">
      <c r="A81" s="21"/>
      <c r="B81" s="21"/>
      <c r="C81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A877-7AC2-6042-9B5F-2687F47E725D}">
  <sheetPr>
    <pageSetUpPr fitToPage="1"/>
  </sheetPr>
  <dimension ref="A1:P80"/>
  <sheetViews>
    <sheetView showGridLines="0" topLeftCell="A26" zoomScale="150" zoomScaleNormal="90" workbookViewId="0">
      <selection activeCell="N32" sqref="N32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  <c r="F1" s="23" t="s">
        <v>261</v>
      </c>
      <c r="H1" s="23">
        <v>1755</v>
      </c>
    </row>
    <row r="2" spans="1:13" ht="23.1">
      <c r="B2" s="22" t="s">
        <v>103</v>
      </c>
      <c r="F2" s="23" t="s">
        <v>262</v>
      </c>
      <c r="H2" s="23">
        <v>500</v>
      </c>
    </row>
    <row r="3" spans="1:13" ht="14.1" thickBot="1">
      <c r="B3" s="24"/>
      <c r="C3" s="24"/>
      <c r="D3" s="25"/>
      <c r="F3" s="23" t="s">
        <v>263</v>
      </c>
      <c r="H3" s="23">
        <v>600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12000</v>
      </c>
      <c r="E8" s="33"/>
      <c r="F8" s="32">
        <f>+D8</f>
        <v>12000</v>
      </c>
      <c r="G8" s="34"/>
      <c r="H8" s="32">
        <v>0</v>
      </c>
      <c r="I8" s="34"/>
      <c r="J8" s="32"/>
    </row>
    <row r="9" spans="1:13" ht="20.100000000000001" customHeight="1">
      <c r="B9" s="31" t="s">
        <v>114</v>
      </c>
      <c r="D9" s="32"/>
      <c r="E9" s="33"/>
      <c r="F9" s="32">
        <v>1755</v>
      </c>
      <c r="G9" s="34"/>
      <c r="H9" s="32"/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/>
      <c r="G10" s="34"/>
      <c r="H10" s="32"/>
      <c r="I10" s="34"/>
      <c r="J10" s="35"/>
    </row>
    <row r="11" spans="1:13" ht="20.100000000000001" customHeight="1">
      <c r="B11" s="31" t="s">
        <v>117</v>
      </c>
      <c r="D11" s="35">
        <v>7500</v>
      </c>
      <c r="E11" s="33"/>
      <c r="F11" s="32">
        <f>+D11</f>
        <v>7500</v>
      </c>
      <c r="G11" s="34"/>
      <c r="H11" s="32">
        <v>0</v>
      </c>
      <c r="I11" s="34"/>
      <c r="J11" s="35"/>
      <c r="M11" s="23">
        <v>800</v>
      </c>
    </row>
    <row r="12" spans="1:13" ht="20.100000000000001" customHeight="1">
      <c r="B12" s="31" t="s">
        <v>118</v>
      </c>
      <c r="D12" s="32">
        <v>1500</v>
      </c>
      <c r="E12" s="33"/>
      <c r="F12" s="32">
        <f>+D12</f>
        <v>1500</v>
      </c>
      <c r="G12" s="34"/>
      <c r="H12" s="32">
        <v>0</v>
      </c>
      <c r="I12" s="34"/>
      <c r="J12" s="32"/>
      <c r="M12" s="23">
        <f>+M11*0.3</f>
        <v>240</v>
      </c>
    </row>
    <row r="13" spans="1:13" ht="20.100000000000001" customHeight="1">
      <c r="B13" s="31" t="s">
        <v>264</v>
      </c>
      <c r="D13" s="32">
        <v>500</v>
      </c>
      <c r="E13" s="33"/>
      <c r="F13" s="32"/>
      <c r="G13" s="34"/>
      <c r="H13" s="32"/>
      <c r="I13" s="34"/>
      <c r="J13" s="35"/>
      <c r="M13" s="23">
        <f>+M11-M12</f>
        <v>560</v>
      </c>
    </row>
    <row r="14" spans="1:13" ht="20.100000000000001" customHeight="1">
      <c r="B14" s="31" t="s">
        <v>265</v>
      </c>
      <c r="D14" s="32">
        <v>600</v>
      </c>
      <c r="E14" s="33"/>
      <c r="F14" s="32"/>
      <c r="G14" s="34"/>
      <c r="H14" s="32"/>
      <c r="I14" s="34"/>
      <c r="J14" s="32"/>
    </row>
    <row r="15" spans="1:13" ht="20.100000000000001" customHeight="1">
      <c r="B15" s="31" t="s">
        <v>266</v>
      </c>
      <c r="D15" s="32">
        <v>75</v>
      </c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 t="s">
        <v>266</v>
      </c>
      <c r="D22" s="32">
        <v>125</v>
      </c>
      <c r="E22" s="33"/>
      <c r="F22" s="32"/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4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4" ht="20.100000000000001" customHeight="1">
      <c r="B26" s="31" t="s">
        <v>122</v>
      </c>
      <c r="D26" s="32">
        <f>+D8-D11-D12-D13-D14-D15-D22</f>
        <v>1700</v>
      </c>
      <c r="E26" s="33"/>
      <c r="F26" s="32">
        <f>+F8+F9-F11-F12</f>
        <v>4755</v>
      </c>
      <c r="G26" s="34"/>
      <c r="H26" s="34"/>
      <c r="I26" s="34"/>
      <c r="J26" s="34"/>
    </row>
    <row r="27" spans="2:14" ht="20.100000000000001" customHeight="1">
      <c r="B27" s="31" t="s">
        <v>123</v>
      </c>
      <c r="D27" s="32">
        <f>+F27</f>
        <v>1426.5</v>
      </c>
      <c r="E27" s="112">
        <f>+F27/D26</f>
        <v>0.83911764705882352</v>
      </c>
      <c r="F27" s="32">
        <f>+F26*0.3</f>
        <v>1426.5</v>
      </c>
      <c r="G27" s="34"/>
      <c r="H27" s="37"/>
      <c r="I27" s="34"/>
      <c r="J27" s="34"/>
    </row>
    <row r="28" spans="2:14" ht="20.100000000000001" customHeight="1">
      <c r="B28" s="31" t="s">
        <v>126</v>
      </c>
      <c r="D28" s="32">
        <v>-856</v>
      </c>
      <c r="E28" s="112">
        <f>+D28/D26</f>
        <v>-0.50352941176470589</v>
      </c>
      <c r="F28" s="32"/>
      <c r="G28" s="34"/>
      <c r="H28" s="34" t="s">
        <v>122</v>
      </c>
      <c r="I28" s="34"/>
      <c r="J28" s="34">
        <f>+D26</f>
        <v>1700</v>
      </c>
      <c r="L28" s="108">
        <v>0.3</v>
      </c>
      <c r="M28" s="23">
        <f>+J28*L28</f>
        <v>510</v>
      </c>
      <c r="N28" s="115">
        <f>+M28/J28</f>
        <v>0.3</v>
      </c>
    </row>
    <row r="29" spans="2:14" ht="20.100000000000001" customHeight="1">
      <c r="B29" s="31" t="s">
        <v>127</v>
      </c>
      <c r="D29" s="99">
        <f>+D27+D28</f>
        <v>570.5</v>
      </c>
      <c r="E29" s="112">
        <f>+D29/D26</f>
        <v>0.33558823529411763</v>
      </c>
      <c r="F29" s="32"/>
      <c r="G29" s="34"/>
      <c r="H29" s="37" t="s">
        <v>128</v>
      </c>
      <c r="I29" s="34"/>
      <c r="J29" s="34">
        <v>75</v>
      </c>
      <c r="L29" s="108">
        <f>+L28</f>
        <v>0.3</v>
      </c>
      <c r="M29" s="23">
        <f>+J29*L29</f>
        <v>22.5</v>
      </c>
      <c r="N29" s="115">
        <f>+M29/$J$28</f>
        <v>1.3235294117647059E-2</v>
      </c>
    </row>
    <row r="30" spans="2:14" ht="20.100000000000001" customHeight="1" thickBot="1">
      <c r="B30" s="38" t="s">
        <v>129</v>
      </c>
      <c r="D30" s="39">
        <f>+D26-D29</f>
        <v>1129.5</v>
      </c>
      <c r="E30" s="33"/>
      <c r="F30" s="39">
        <f>+F26-F27</f>
        <v>3328.5</v>
      </c>
      <c r="G30" s="34"/>
      <c r="H30" s="37" t="s">
        <v>128</v>
      </c>
      <c r="I30" s="34"/>
      <c r="J30" s="34">
        <v>125</v>
      </c>
      <c r="L30" s="108">
        <f t="shared" ref="L30:L31" si="0">+L29</f>
        <v>0.3</v>
      </c>
      <c r="M30" s="23">
        <f t="shared" ref="M30:M31" si="1">+J30*L30</f>
        <v>37.5</v>
      </c>
      <c r="N30" s="115">
        <f t="shared" ref="N30:N31" si="2">+M30/$J$28</f>
        <v>2.2058823529411766E-2</v>
      </c>
    </row>
    <row r="31" spans="2:14" ht="15.95" thickTop="1">
      <c r="H31" s="37" t="s">
        <v>128</v>
      </c>
      <c r="I31" s="34"/>
      <c r="J31" s="34">
        <v>0</v>
      </c>
      <c r="L31" s="108">
        <f t="shared" si="0"/>
        <v>0.3</v>
      </c>
      <c r="M31" s="23">
        <f t="shared" si="1"/>
        <v>0</v>
      </c>
      <c r="N31" s="115">
        <f t="shared" si="2"/>
        <v>0</v>
      </c>
    </row>
    <row r="32" spans="2:14" ht="15">
      <c r="H32" s="37"/>
      <c r="I32" s="34"/>
      <c r="J32" s="34"/>
      <c r="N32" s="115">
        <f>SUM(N28:N31)</f>
        <v>0.3352941176470588</v>
      </c>
    </row>
    <row r="33" spans="1:13" ht="15.95">
      <c r="A33" s="26" t="s">
        <v>130</v>
      </c>
      <c r="D33" s="23">
        <f>+D15*0.3</f>
        <v>22.5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</row>
    <row r="40" spans="1:13" ht="20.100000000000001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</row>
    <row r="41" spans="1:13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3" ht="20.100000000000001" customHeight="1">
      <c r="B42" s="45" t="s">
        <v>114</v>
      </c>
      <c r="C42" s="45"/>
      <c r="D42" s="49">
        <v>1755</v>
      </c>
      <c r="E42" s="49"/>
      <c r="F42" s="49">
        <v>0</v>
      </c>
      <c r="G42" s="49"/>
      <c r="H42" s="49">
        <f>+D42-F42</f>
        <v>1755</v>
      </c>
      <c r="I42" s="50"/>
      <c r="J42" s="51">
        <v>0.3</v>
      </c>
      <c r="K42" s="51"/>
      <c r="L42" s="49">
        <f>+H42*J42</f>
        <v>526.5</v>
      </c>
      <c r="M42" s="23" t="s">
        <v>116</v>
      </c>
    </row>
    <row r="43" spans="1:13" ht="20.100000000000001" customHeight="1">
      <c r="A43" s="26"/>
      <c r="B43" s="44" t="s">
        <v>264</v>
      </c>
      <c r="C43" s="44"/>
      <c r="D43" s="50">
        <v>500</v>
      </c>
      <c r="E43" s="50"/>
      <c r="F43" s="50">
        <v>0</v>
      </c>
      <c r="G43" s="50"/>
      <c r="H43" s="49">
        <f t="shared" ref="H43:H44" si="3">+D43-F43</f>
        <v>500</v>
      </c>
      <c r="I43" s="50"/>
      <c r="J43" s="51">
        <v>0.3</v>
      </c>
      <c r="K43" s="51"/>
      <c r="L43" s="49">
        <f t="shared" ref="L43:L44" si="4">+H43*J43</f>
        <v>150</v>
      </c>
    </row>
    <row r="44" spans="1:13" ht="20.100000000000001" customHeight="1">
      <c r="B44" s="31" t="s">
        <v>265</v>
      </c>
      <c r="C44" s="45"/>
      <c r="D44" s="49">
        <v>600</v>
      </c>
      <c r="E44" s="49"/>
      <c r="F44" s="49">
        <v>0</v>
      </c>
      <c r="G44" s="49"/>
      <c r="H44" s="49">
        <f t="shared" si="3"/>
        <v>600</v>
      </c>
      <c r="I44" s="50"/>
      <c r="J44" s="51">
        <v>0.3</v>
      </c>
      <c r="K44" s="51"/>
      <c r="L44" s="49">
        <f t="shared" si="4"/>
        <v>180</v>
      </c>
    </row>
    <row r="45" spans="1:13" s="23" customFormat="1" ht="20.100000000000001" customHeight="1">
      <c r="A45" s="21"/>
      <c r="B45" s="45" t="s">
        <v>267</v>
      </c>
      <c r="C45" s="45"/>
      <c r="D45" s="116"/>
      <c r="E45" s="52"/>
      <c r="F45" s="116"/>
      <c r="G45" s="49"/>
      <c r="H45" s="49"/>
      <c r="I45" s="50"/>
      <c r="J45" s="51"/>
      <c r="K45" s="51"/>
      <c r="L45" s="49"/>
    </row>
    <row r="46" spans="1:13" s="23" customFormat="1" ht="20.100000000000001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0" t="s">
        <v>143</v>
      </c>
      <c r="C47" s="41"/>
      <c r="D47" s="53">
        <f>SUM(D38:D46)</f>
        <v>2855</v>
      </c>
      <c r="E47" s="54"/>
      <c r="F47" s="53">
        <f>SUM(F44:F46)</f>
        <v>0</v>
      </c>
      <c r="G47" s="54"/>
      <c r="H47" s="53">
        <f>SUM(H38:H46)</f>
        <v>2855</v>
      </c>
      <c r="I47" s="43"/>
      <c r="J47" s="42"/>
      <c r="K47" s="43"/>
      <c r="L47" s="53">
        <f>SUM(L39:L46)</f>
        <v>856.5</v>
      </c>
    </row>
    <row r="48" spans="1:13" s="23" customFormat="1" ht="20.100000000000001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</row>
    <row r="49" spans="1:16" s="23" customFormat="1" ht="20.100000000000001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</row>
    <row r="50" spans="1:16" s="23" customFormat="1" ht="20.100000000000001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23" t="s">
        <v>144</v>
      </c>
    </row>
    <row r="51" spans="1:16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</row>
    <row r="52" spans="1:16" s="23" customFormat="1" ht="20.100000000000001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</row>
    <row r="53" spans="1:16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76</v>
      </c>
      <c r="I54" s="46"/>
      <c r="J54" s="46"/>
      <c r="K54" s="46"/>
      <c r="L54" s="49">
        <v>0</v>
      </c>
    </row>
    <row r="55" spans="1:16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78</v>
      </c>
      <c r="I55" s="46"/>
      <c r="J55" s="46"/>
      <c r="K55" s="46"/>
      <c r="L55" s="49">
        <v>856</v>
      </c>
      <c r="M55" s="23" t="s">
        <v>145</v>
      </c>
      <c r="O55" s="23">
        <v>856</v>
      </c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23" t="s">
        <v>146</v>
      </c>
      <c r="P56" s="23">
        <v>856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</row>
    <row r="58" spans="1:16" s="23" customFormat="1" ht="20.100000000000001" customHeight="1">
      <c r="A58" s="21"/>
      <c r="B58" s="56" t="s">
        <v>147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</row>
    <row r="59" spans="1:16" s="23" customFormat="1">
      <c r="A59" s="21"/>
      <c r="B59" s="21"/>
      <c r="C59" s="21"/>
      <c r="I59" s="30"/>
      <c r="J59" s="30"/>
      <c r="K59" s="30"/>
      <c r="L59" s="30"/>
    </row>
    <row r="61" spans="1:16" s="23" customFormat="1" ht="15.95">
      <c r="A61" s="26" t="s">
        <v>148</v>
      </c>
      <c r="B61" s="26" t="s">
        <v>149</v>
      </c>
      <c r="C61" s="21"/>
    </row>
    <row r="62" spans="1:16" s="23" customFormat="1">
      <c r="A62" s="21"/>
      <c r="B62" s="21"/>
      <c r="C62" s="21"/>
      <c r="H62" s="58" t="s">
        <v>150</v>
      </c>
    </row>
    <row r="63" spans="1:16" s="23" customFormat="1" ht="20.100000000000001" customHeight="1">
      <c r="A63" s="21"/>
      <c r="B63" s="59" t="s">
        <v>151</v>
      </c>
      <c r="C63" s="21"/>
      <c r="D63" s="55">
        <f>+F26</f>
        <v>4755</v>
      </c>
      <c r="G63" s="60" t="s">
        <v>152</v>
      </c>
      <c r="H63" s="60" t="s">
        <v>153</v>
      </c>
    </row>
    <row r="64" spans="1:16" s="23" customFormat="1" ht="20.100000000000001" customHeight="1">
      <c r="A64" s="21"/>
      <c r="B64" s="59" t="s">
        <v>154</v>
      </c>
      <c r="C64" s="21"/>
      <c r="D64" s="55">
        <f>+F27</f>
        <v>1426.5</v>
      </c>
      <c r="H64" s="55" t="s">
        <v>155</v>
      </c>
      <c r="J64" s="55">
        <f>+D30</f>
        <v>1129.5</v>
      </c>
    </row>
    <row r="65" spans="1:10" s="23" customFormat="1" ht="20.100000000000001" customHeight="1">
      <c r="A65" s="21"/>
      <c r="B65" s="59" t="s">
        <v>156</v>
      </c>
      <c r="C65" s="21"/>
      <c r="D65" s="55"/>
      <c r="H65" s="55" t="s">
        <v>157</v>
      </c>
      <c r="J65" s="55">
        <v>1085</v>
      </c>
    </row>
    <row r="66" spans="1:10" s="23" customFormat="1" ht="20.100000000000001" customHeight="1">
      <c r="A66" s="21"/>
      <c r="B66" s="59"/>
      <c r="C66" s="21"/>
      <c r="D66" s="55"/>
      <c r="H66" s="55"/>
      <c r="J66" s="55"/>
    </row>
    <row r="67" spans="1:10" s="23" customFormat="1" ht="20.100000000000001" customHeight="1">
      <c r="A67" s="21"/>
      <c r="B67" s="59"/>
      <c r="C67" s="21"/>
      <c r="D67" s="55"/>
      <c r="H67" s="55" t="s">
        <v>157</v>
      </c>
      <c r="J67" s="100">
        <f>+J65-J64</f>
        <v>-44.5</v>
      </c>
    </row>
    <row r="68" spans="1:10" s="23" customFormat="1" ht="20.100000000000001" customHeight="1">
      <c r="A68" s="21"/>
      <c r="B68" s="59" t="s">
        <v>157</v>
      </c>
      <c r="C68" s="21"/>
      <c r="D68" s="55">
        <f>+D63-D64</f>
        <v>3328.5</v>
      </c>
      <c r="H68" s="55"/>
      <c r="J68" s="101">
        <v>1.4286000000000001</v>
      </c>
    </row>
    <row r="69" spans="1:10" s="23" customFormat="1" ht="20.100000000000001" customHeight="1">
      <c r="A69" s="21"/>
      <c r="B69" s="59"/>
      <c r="C69" s="21"/>
      <c r="D69" s="59"/>
      <c r="H69" s="55"/>
      <c r="J69" s="100">
        <f>+J67*J68</f>
        <v>-63.572700000000005</v>
      </c>
    </row>
    <row r="70" spans="1:10" s="23" customFormat="1" ht="20.100000000000001" customHeight="1">
      <c r="A70" s="21"/>
      <c r="B70" s="59"/>
      <c r="C70" s="21"/>
      <c r="D70" s="55"/>
    </row>
    <row r="71" spans="1:10" s="23" customFormat="1" ht="15">
      <c r="A71" s="21"/>
      <c r="B71" s="62"/>
      <c r="C71" s="21"/>
      <c r="E71" s="63"/>
    </row>
    <row r="72" spans="1:10" s="23" customFormat="1" ht="15">
      <c r="A72" s="21"/>
      <c r="B72" s="62"/>
      <c r="C72" s="21"/>
      <c r="E72" s="63"/>
    </row>
    <row r="73" spans="1:10" s="23" customFormat="1" ht="15">
      <c r="A73" s="21"/>
      <c r="B73" s="21"/>
      <c r="C73" s="21"/>
      <c r="D73" s="64"/>
      <c r="E73" s="63"/>
    </row>
    <row r="74" spans="1:10" s="23" customFormat="1" ht="20.100000000000001" customHeight="1">
      <c r="A74" s="21"/>
      <c r="B74" s="21"/>
      <c r="C74" s="21"/>
    </row>
    <row r="75" spans="1:10" s="23" customFormat="1" ht="20.100000000000001" customHeight="1">
      <c r="A75" s="21"/>
      <c r="B75" s="21"/>
      <c r="C75" s="21"/>
    </row>
    <row r="76" spans="1:10" s="23" customFormat="1" ht="20.100000000000001" customHeight="1">
      <c r="A76" s="21"/>
      <c r="B76" s="21"/>
      <c r="C76" s="21"/>
    </row>
    <row r="77" spans="1:10" s="23" customFormat="1" ht="20.100000000000001" customHeight="1">
      <c r="A77" s="21"/>
      <c r="B77" s="21"/>
      <c r="C77" s="21"/>
    </row>
    <row r="78" spans="1:10" s="23" customFormat="1" ht="20.100000000000001" customHeight="1">
      <c r="A78" s="21"/>
      <c r="B78" s="21"/>
      <c r="C78" s="21"/>
    </row>
    <row r="79" spans="1:10" s="23" customFormat="1" ht="20.100000000000001" customHeight="1">
      <c r="A79" s="21"/>
      <c r="B79" s="21"/>
      <c r="C79" s="21"/>
    </row>
    <row r="80" spans="1:10" s="23" customFormat="1">
      <c r="A80" s="21"/>
      <c r="B80" s="21"/>
      <c r="C80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4190-693A-1C4A-80C0-40950BEFBCAB}">
  <sheetPr>
    <pageSetUpPr fitToPage="1"/>
  </sheetPr>
  <dimension ref="A1:P80"/>
  <sheetViews>
    <sheetView showGridLines="0" topLeftCell="A5" zoomScale="150" zoomScaleNormal="90" workbookViewId="0">
      <selection activeCell="D13" sqref="D13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14" width="20.140625" style="21" customWidth="1"/>
    <col min="15" max="15" width="12.7109375" style="21" bestFit="1" customWidth="1"/>
    <col min="16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5" ht="23.1">
      <c r="B1" s="22" t="s">
        <v>102</v>
      </c>
      <c r="F1" s="23" t="s">
        <v>261</v>
      </c>
      <c r="H1" s="23">
        <v>1950000</v>
      </c>
      <c r="J1" s="23" t="s">
        <v>268</v>
      </c>
      <c r="L1" s="23">
        <v>100000</v>
      </c>
      <c r="N1" s="21" t="s">
        <v>269</v>
      </c>
      <c r="O1" s="121">
        <v>1100000</v>
      </c>
    </row>
    <row r="2" spans="1:15" ht="23.1">
      <c r="B2" s="22" t="s">
        <v>103</v>
      </c>
      <c r="F2" s="23" t="s">
        <v>262</v>
      </c>
      <c r="H2" s="23">
        <v>700000</v>
      </c>
      <c r="J2" s="23" t="s">
        <v>268</v>
      </c>
      <c r="L2" s="23">
        <v>150000</v>
      </c>
      <c r="N2" s="21" t="s">
        <v>270</v>
      </c>
      <c r="O2" s="121">
        <v>2350000</v>
      </c>
    </row>
    <row r="3" spans="1:15" ht="14.1" thickBot="1">
      <c r="B3" s="24"/>
      <c r="C3" s="24"/>
      <c r="D3" s="25"/>
      <c r="F3" s="23" t="s">
        <v>263</v>
      </c>
      <c r="H3" s="23">
        <v>450000</v>
      </c>
      <c r="J3" s="23" t="s">
        <v>271</v>
      </c>
      <c r="L3" s="23">
        <v>715000</v>
      </c>
      <c r="M3" s="23" t="s">
        <v>272</v>
      </c>
    </row>
    <row r="5" spans="1:15" ht="15.95">
      <c r="A5" s="26" t="s">
        <v>107</v>
      </c>
    </row>
    <row r="7" spans="1:15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5" ht="20.100000000000001" customHeight="1">
      <c r="B8" s="31" t="s">
        <v>113</v>
      </c>
      <c r="D8" s="32">
        <v>8000000</v>
      </c>
      <c r="E8" s="33"/>
      <c r="F8" s="32">
        <f>+D8</f>
        <v>8000000</v>
      </c>
      <c r="G8" s="34"/>
      <c r="H8" s="32">
        <v>0</v>
      </c>
      <c r="I8" s="34"/>
      <c r="J8" s="32"/>
    </row>
    <row r="9" spans="1:15" ht="20.100000000000001" customHeight="1">
      <c r="B9" s="31" t="s">
        <v>114</v>
      </c>
      <c r="D9" s="32"/>
      <c r="E9" s="33"/>
      <c r="F9" s="32">
        <v>1950000</v>
      </c>
      <c r="G9" s="34"/>
      <c r="H9" s="32"/>
      <c r="I9" s="34"/>
      <c r="J9" s="32" t="s">
        <v>115</v>
      </c>
      <c r="K9" s="23" t="s">
        <v>116</v>
      </c>
    </row>
    <row r="10" spans="1:15" ht="20.100000000000001" customHeight="1">
      <c r="B10" s="31" t="s">
        <v>273</v>
      </c>
      <c r="D10" s="32">
        <v>2350000</v>
      </c>
      <c r="E10" s="33"/>
      <c r="F10" s="32"/>
      <c r="G10" s="34"/>
      <c r="H10" s="32"/>
      <c r="I10" s="34"/>
      <c r="J10" s="35"/>
    </row>
    <row r="11" spans="1:15" ht="20.100000000000001" customHeight="1">
      <c r="B11" s="31" t="s">
        <v>117</v>
      </c>
      <c r="D11" s="32">
        <v>3500000</v>
      </c>
      <c r="E11" s="33"/>
      <c r="F11" s="32">
        <f>+D11</f>
        <v>3500000</v>
      </c>
      <c r="G11" s="34"/>
      <c r="H11" s="32">
        <v>0</v>
      </c>
      <c r="I11" s="34"/>
      <c r="J11" s="35"/>
      <c r="M11" s="23">
        <v>800</v>
      </c>
    </row>
    <row r="12" spans="1:15" ht="20.100000000000001" customHeight="1">
      <c r="B12" s="31" t="s">
        <v>118</v>
      </c>
      <c r="D12" s="32">
        <v>1500000</v>
      </c>
      <c r="E12" s="33"/>
      <c r="F12" s="32">
        <f>+D12</f>
        <v>1500000</v>
      </c>
      <c r="G12" s="34"/>
      <c r="H12" s="32">
        <v>0</v>
      </c>
      <c r="I12" s="34"/>
      <c r="J12" s="32"/>
      <c r="M12" s="23">
        <f>+M11*0.3</f>
        <v>240</v>
      </c>
    </row>
    <row r="13" spans="1:15" ht="20.100000000000001" customHeight="1">
      <c r="B13" s="31" t="s">
        <v>264</v>
      </c>
      <c r="D13" s="32">
        <v>700000</v>
      </c>
      <c r="E13" s="33"/>
      <c r="F13" s="32"/>
      <c r="G13" s="34"/>
      <c r="H13" s="32"/>
      <c r="I13" s="34"/>
      <c r="J13" s="35"/>
      <c r="M13" s="23">
        <f>+M11-M12</f>
        <v>560</v>
      </c>
    </row>
    <row r="14" spans="1:15" ht="20.100000000000001" customHeight="1">
      <c r="B14" s="31" t="s">
        <v>265</v>
      </c>
      <c r="D14" s="32">
        <v>450000</v>
      </c>
      <c r="E14" s="33"/>
      <c r="F14" s="32"/>
      <c r="G14" s="34"/>
      <c r="H14" s="32"/>
      <c r="I14" s="34"/>
      <c r="J14" s="32"/>
    </row>
    <row r="15" spans="1:15" ht="20.100000000000001" customHeight="1">
      <c r="B15" s="31" t="s">
        <v>266</v>
      </c>
      <c r="D15" s="32">
        <v>100000</v>
      </c>
      <c r="E15" s="33"/>
      <c r="F15" s="32"/>
      <c r="G15" s="34"/>
      <c r="H15" s="32"/>
      <c r="I15" s="34"/>
      <c r="J15" s="35"/>
    </row>
    <row r="16" spans="1:15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 t="s">
        <v>266</v>
      </c>
      <c r="D22" s="32">
        <v>150000</v>
      </c>
      <c r="E22" s="33"/>
      <c r="F22" s="32"/>
      <c r="G22" s="34"/>
      <c r="H22" s="32"/>
      <c r="I22" s="34"/>
      <c r="J22" s="35"/>
    </row>
    <row r="23" spans="2:14" ht="20.100000000000001" customHeight="1">
      <c r="B23" s="31" t="s">
        <v>274</v>
      </c>
      <c r="D23" s="32"/>
      <c r="E23" s="33"/>
      <c r="F23" s="35">
        <v>715000</v>
      </c>
      <c r="G23" s="34"/>
      <c r="H23" s="32"/>
      <c r="I23" s="34"/>
      <c r="J23" s="32"/>
    </row>
    <row r="24" spans="2:14" ht="20.100000000000001" customHeight="1">
      <c r="B24" s="31" t="s">
        <v>275</v>
      </c>
      <c r="D24" s="32"/>
      <c r="E24" s="33"/>
      <c r="F24" s="35">
        <v>1100000</v>
      </c>
      <c r="G24" s="34"/>
      <c r="H24" s="34" t="s">
        <v>122</v>
      </c>
      <c r="I24" s="34"/>
      <c r="J24" s="34">
        <f>+D26</f>
        <v>3950000</v>
      </c>
      <c r="L24" s="108">
        <v>0.3</v>
      </c>
      <c r="M24" s="23">
        <f>+J24*L24</f>
        <v>1185000</v>
      </c>
      <c r="N24" s="115">
        <f>+M24/J24</f>
        <v>0.3</v>
      </c>
    </row>
    <row r="25" spans="2:14" ht="20.100000000000001" customHeight="1">
      <c r="B25" s="31"/>
      <c r="D25" s="32"/>
      <c r="E25" s="33"/>
      <c r="F25" s="32"/>
      <c r="G25" s="34"/>
      <c r="H25" s="37" t="s">
        <v>128</v>
      </c>
      <c r="I25" s="34"/>
      <c r="J25" s="34">
        <v>100000</v>
      </c>
      <c r="L25" s="108">
        <f>+L24</f>
        <v>0.3</v>
      </c>
      <c r="M25" s="23">
        <f>+J25*L25</f>
        <v>30000</v>
      </c>
      <c r="N25" s="115">
        <f>+M25/$J$24</f>
        <v>7.5949367088607592E-3</v>
      </c>
    </row>
    <row r="26" spans="2:14" ht="20.100000000000001" customHeight="1">
      <c r="B26" s="31" t="s">
        <v>122</v>
      </c>
      <c r="D26" s="32">
        <f>+D8-D11-D12-D13-D14-D15-D22+D10</f>
        <v>3950000</v>
      </c>
      <c r="E26" s="33"/>
      <c r="F26" s="32">
        <f>+F8+F9-F11-F12-F23-F24</f>
        <v>3135000</v>
      </c>
      <c r="G26" s="34"/>
      <c r="H26" s="37" t="s">
        <v>128</v>
      </c>
      <c r="I26" s="34"/>
      <c r="J26" s="34">
        <v>150000</v>
      </c>
      <c r="L26" s="108">
        <f t="shared" ref="L26:L27" si="0">+L25</f>
        <v>0.3</v>
      </c>
      <c r="M26" s="23">
        <f t="shared" ref="M26:M27" si="1">+J26*L26</f>
        <v>45000</v>
      </c>
      <c r="N26" s="115">
        <f>+M26/$J$24</f>
        <v>1.1392405063291139E-2</v>
      </c>
    </row>
    <row r="27" spans="2:14" ht="20.100000000000001" customHeight="1">
      <c r="B27" s="31" t="s">
        <v>123</v>
      </c>
      <c r="D27" s="32">
        <f>+F27</f>
        <v>940500</v>
      </c>
      <c r="E27" s="112">
        <f>+F27/D26</f>
        <v>0.23810126582278482</v>
      </c>
      <c r="F27" s="32">
        <f>+F26*0.3</f>
        <v>940500</v>
      </c>
      <c r="G27" s="34"/>
      <c r="H27" s="37" t="s">
        <v>274</v>
      </c>
      <c r="I27" s="34"/>
      <c r="J27" s="34">
        <v>-715000</v>
      </c>
      <c r="L27" s="108">
        <f t="shared" si="0"/>
        <v>0.3</v>
      </c>
      <c r="M27" s="23">
        <f t="shared" si="1"/>
        <v>-214500</v>
      </c>
      <c r="N27" s="115">
        <f>+M27/$J$24</f>
        <v>-5.4303797468354432E-2</v>
      </c>
    </row>
    <row r="28" spans="2:14" ht="20.100000000000001" customHeight="1">
      <c r="B28" s="31" t="s">
        <v>126</v>
      </c>
      <c r="D28" s="32">
        <v>105000</v>
      </c>
      <c r="E28" s="112">
        <f>+D28/D26</f>
        <v>2.6582278481012658E-2</v>
      </c>
      <c r="F28" s="32"/>
      <c r="G28" s="34"/>
      <c r="H28" s="37" t="s">
        <v>274</v>
      </c>
      <c r="I28" s="34"/>
      <c r="J28" s="34"/>
      <c r="N28" s="115">
        <f>SUM(N24:N27)</f>
        <v>0.26468354430379742</v>
      </c>
    </row>
    <row r="29" spans="2:14" ht="20.100000000000001" customHeight="1">
      <c r="B29" s="31" t="s">
        <v>127</v>
      </c>
      <c r="D29" s="99">
        <f>+D27+D28</f>
        <v>1045500</v>
      </c>
      <c r="E29" s="112">
        <f>+D29/D26</f>
        <v>0.26468354430379748</v>
      </c>
      <c r="F29" s="32"/>
      <c r="G29" s="34"/>
    </row>
    <row r="30" spans="2:14" ht="20.100000000000001" customHeight="1" thickBot="1">
      <c r="B30" s="38" t="s">
        <v>129</v>
      </c>
      <c r="D30" s="39">
        <f>+D26-D29</f>
        <v>2904500</v>
      </c>
      <c r="E30" s="33"/>
      <c r="F30" s="39">
        <f>+F26-F27</f>
        <v>2194500</v>
      </c>
      <c r="G30" s="34"/>
    </row>
    <row r="31" spans="2:14" ht="14.1" thickTop="1"/>
    <row r="33" spans="1:13" ht="15.95">
      <c r="A33" s="26" t="s">
        <v>130</v>
      </c>
      <c r="D33" s="23">
        <f>+D15*0.3</f>
        <v>30000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 t="s">
        <v>228</v>
      </c>
      <c r="C37" s="44"/>
      <c r="D37" s="47">
        <v>1100000</v>
      </c>
      <c r="E37" s="48"/>
      <c r="F37" s="48">
        <v>0</v>
      </c>
      <c r="G37" s="48"/>
      <c r="H37" s="46">
        <f>+D37-F37</f>
        <v>1100000</v>
      </c>
      <c r="I37" s="46"/>
      <c r="J37" s="46">
        <v>0.3</v>
      </c>
      <c r="K37" s="46"/>
      <c r="L37" s="46">
        <f>+H37*-J37</f>
        <v>-330000</v>
      </c>
      <c r="M37" s="23" t="s">
        <v>84</v>
      </c>
    </row>
    <row r="38" spans="1:13" s="23" customFormat="1" ht="20.100000000000001" customHeight="1">
      <c r="A38" s="21"/>
      <c r="B38" s="31" t="s">
        <v>276</v>
      </c>
      <c r="C38" s="45"/>
      <c r="D38" s="49">
        <v>-700000</v>
      </c>
      <c r="E38" s="49"/>
      <c r="F38" s="49"/>
      <c r="G38" s="49"/>
      <c r="H38" s="49">
        <f>+D38-F38</f>
        <v>-700000</v>
      </c>
      <c r="I38" s="50"/>
      <c r="J38" s="51">
        <v>0.3</v>
      </c>
      <c r="K38" s="51"/>
      <c r="L38" s="46">
        <v>210000</v>
      </c>
      <c r="M38" s="23" t="s">
        <v>116</v>
      </c>
    </row>
    <row r="39" spans="1:13" ht="20.100000000000001" customHeight="1">
      <c r="B39" s="44" t="s">
        <v>277</v>
      </c>
      <c r="C39" s="44"/>
      <c r="D39" s="48">
        <v>5000000</v>
      </c>
      <c r="E39" s="48"/>
      <c r="F39" s="48">
        <f>+D39-2350000</f>
        <v>2650000</v>
      </c>
      <c r="G39" s="48"/>
      <c r="H39" s="46">
        <f>+D39-F39</f>
        <v>2350000</v>
      </c>
      <c r="I39" s="46"/>
      <c r="J39" s="46">
        <v>0.3</v>
      </c>
      <c r="K39" s="46"/>
      <c r="L39" s="46">
        <f>+H39*-J39</f>
        <v>-705000</v>
      </c>
      <c r="M39" s="23" t="s">
        <v>84</v>
      </c>
    </row>
    <row r="40" spans="1:13" ht="20.100000000000001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</row>
    <row r="41" spans="1:13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3" ht="20.100000000000001" customHeight="1">
      <c r="B42" s="45" t="s">
        <v>114</v>
      </c>
      <c r="C42" s="45"/>
      <c r="D42" s="49">
        <v>1950000</v>
      </c>
      <c r="E42" s="49"/>
      <c r="F42" s="49">
        <v>0</v>
      </c>
      <c r="G42" s="49"/>
      <c r="H42" s="49">
        <f>+D42-F42</f>
        <v>1950000</v>
      </c>
      <c r="I42" s="50"/>
      <c r="J42" s="51">
        <v>0.3</v>
      </c>
      <c r="K42" s="51"/>
      <c r="L42" s="49">
        <f>+H42*J42</f>
        <v>585000</v>
      </c>
      <c r="M42" s="23" t="s">
        <v>116</v>
      </c>
    </row>
    <row r="43" spans="1:13" ht="20.100000000000001" customHeight="1">
      <c r="A43" s="26"/>
      <c r="B43" s="44" t="s">
        <v>264</v>
      </c>
      <c r="C43" s="44"/>
      <c r="D43" s="50">
        <v>450000</v>
      </c>
      <c r="E43" s="50"/>
      <c r="F43" s="50">
        <v>0</v>
      </c>
      <c r="G43" s="50"/>
      <c r="H43" s="49">
        <f t="shared" ref="H43:H44" si="2">+D43-F43</f>
        <v>450000</v>
      </c>
      <c r="I43" s="50"/>
      <c r="J43" s="51">
        <v>0.3</v>
      </c>
      <c r="K43" s="51"/>
      <c r="L43" s="49">
        <f t="shared" ref="L43:L44" si="3">+H43*J43</f>
        <v>135000</v>
      </c>
      <c r="M43" s="23" t="s">
        <v>116</v>
      </c>
    </row>
    <row r="44" spans="1:13" ht="20.100000000000001" customHeight="1">
      <c r="B44" s="31" t="s">
        <v>265</v>
      </c>
      <c r="C44" s="45"/>
      <c r="D44" s="49"/>
      <c r="E44" s="49"/>
      <c r="F44" s="49">
        <v>0</v>
      </c>
      <c r="G44" s="49"/>
      <c r="H44" s="49">
        <f t="shared" si="2"/>
        <v>0</v>
      </c>
      <c r="I44" s="50"/>
      <c r="J44" s="51">
        <v>0.3</v>
      </c>
      <c r="K44" s="51"/>
      <c r="L44" s="49">
        <f t="shared" si="3"/>
        <v>0</v>
      </c>
    </row>
    <row r="45" spans="1:13" s="23" customFormat="1" ht="20.100000000000001" customHeight="1">
      <c r="A45" s="21"/>
      <c r="B45" s="45" t="s">
        <v>267</v>
      </c>
      <c r="C45" s="45"/>
      <c r="D45" s="116"/>
      <c r="E45" s="52"/>
      <c r="F45" s="116"/>
      <c r="G45" s="49"/>
      <c r="H45" s="49"/>
      <c r="I45" s="50"/>
      <c r="J45" s="51"/>
      <c r="K45" s="51"/>
      <c r="L45" s="49"/>
    </row>
    <row r="46" spans="1:13" s="23" customFormat="1" ht="20.100000000000001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0" t="s">
        <v>143</v>
      </c>
      <c r="C47" s="41"/>
      <c r="D47" s="53">
        <f>SUM(D38:D46)</f>
        <v>6700000</v>
      </c>
      <c r="E47" s="54"/>
      <c r="F47" s="53">
        <f>SUM(F44:F46)</f>
        <v>0</v>
      </c>
      <c r="G47" s="54"/>
      <c r="H47" s="53">
        <f>SUM(H38:H46)</f>
        <v>4050000</v>
      </c>
      <c r="I47" s="43"/>
      <c r="J47" s="42"/>
      <c r="K47" s="43"/>
      <c r="L47" s="53">
        <f>SUM(L37:L45)</f>
        <v>-105000</v>
      </c>
    </row>
    <row r="48" spans="1:13" s="23" customFormat="1" ht="20.100000000000001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</row>
    <row r="49" spans="1:16" s="23" customFormat="1" ht="20.100000000000001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</row>
    <row r="50" spans="1:16" s="23" customFormat="1" ht="20.100000000000001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23" t="s">
        <v>144</v>
      </c>
    </row>
    <row r="51" spans="1:16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</row>
    <row r="52" spans="1:16" s="23" customFormat="1" ht="20.100000000000001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</row>
    <row r="53" spans="1:16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76</v>
      </c>
      <c r="I54" s="46"/>
      <c r="J54" s="46"/>
      <c r="K54" s="46"/>
      <c r="L54" s="49">
        <v>0</v>
      </c>
    </row>
    <row r="55" spans="1:16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78</v>
      </c>
      <c r="I55" s="46"/>
      <c r="J55" s="46"/>
      <c r="K55" s="46"/>
      <c r="L55" s="49">
        <v>856</v>
      </c>
      <c r="M55" s="23" t="s">
        <v>278</v>
      </c>
      <c r="P55" s="23">
        <v>105000</v>
      </c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23" t="s">
        <v>146</v>
      </c>
      <c r="O56" s="23">
        <v>105000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</row>
    <row r="58" spans="1:16" s="23" customFormat="1" ht="20.100000000000001" customHeight="1">
      <c r="A58" s="21"/>
      <c r="B58" s="56" t="s">
        <v>147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</row>
    <row r="59" spans="1:16" s="23" customFormat="1">
      <c r="A59" s="21"/>
      <c r="B59" s="21"/>
      <c r="C59" s="21"/>
      <c r="I59" s="30"/>
      <c r="J59" s="30"/>
      <c r="K59" s="30"/>
      <c r="L59" s="30"/>
    </row>
    <row r="61" spans="1:16" s="23" customFormat="1" ht="15.95">
      <c r="A61" s="26" t="s">
        <v>148</v>
      </c>
      <c r="B61" s="26" t="s">
        <v>149</v>
      </c>
      <c r="C61" s="21"/>
    </row>
    <row r="62" spans="1:16" s="23" customFormat="1">
      <c r="A62" s="21"/>
      <c r="B62" s="21"/>
      <c r="C62" s="21"/>
      <c r="H62" s="58" t="s">
        <v>150</v>
      </c>
    </row>
    <row r="63" spans="1:16" s="23" customFormat="1" ht="20.100000000000001" customHeight="1">
      <c r="A63" s="21"/>
      <c r="B63" s="59" t="s">
        <v>151</v>
      </c>
      <c r="C63" s="21"/>
      <c r="D63" s="55">
        <f>+F26</f>
        <v>3135000</v>
      </c>
      <c r="G63" s="60" t="s">
        <v>152</v>
      </c>
      <c r="H63" s="60" t="s">
        <v>153</v>
      </c>
    </row>
    <row r="64" spans="1:16" s="23" customFormat="1" ht="20.100000000000001" customHeight="1">
      <c r="A64" s="21"/>
      <c r="B64" s="59" t="s">
        <v>154</v>
      </c>
      <c r="C64" s="21"/>
      <c r="D64" s="55">
        <f>+F27</f>
        <v>940500</v>
      </c>
      <c r="H64" s="55" t="s">
        <v>155</v>
      </c>
      <c r="J64" s="55">
        <f>+D30</f>
        <v>2904500</v>
      </c>
    </row>
    <row r="65" spans="1:10" s="23" customFormat="1" ht="20.100000000000001" customHeight="1">
      <c r="A65" s="21"/>
      <c r="B65" s="59" t="s">
        <v>156</v>
      </c>
      <c r="C65" s="21"/>
      <c r="D65" s="55"/>
      <c r="H65" s="55" t="s">
        <v>157</v>
      </c>
      <c r="J65" s="55">
        <v>1085</v>
      </c>
    </row>
    <row r="66" spans="1:10" s="23" customFormat="1" ht="20.100000000000001" customHeight="1">
      <c r="A66" s="21"/>
      <c r="B66" s="59"/>
      <c r="C66" s="21"/>
      <c r="D66" s="55"/>
      <c r="H66" s="55"/>
      <c r="J66" s="55"/>
    </row>
    <row r="67" spans="1:10" s="23" customFormat="1" ht="20.100000000000001" customHeight="1">
      <c r="A67" s="21"/>
      <c r="B67" s="59"/>
      <c r="C67" s="21"/>
      <c r="D67" s="55"/>
      <c r="H67" s="55" t="s">
        <v>157</v>
      </c>
      <c r="J67" s="100">
        <f>+J65-J64</f>
        <v>-2903415</v>
      </c>
    </row>
    <row r="68" spans="1:10" s="23" customFormat="1" ht="20.100000000000001" customHeight="1">
      <c r="A68" s="21"/>
      <c r="B68" s="59" t="s">
        <v>157</v>
      </c>
      <c r="C68" s="21"/>
      <c r="D68" s="55">
        <f>+D63-D64</f>
        <v>2194500</v>
      </c>
      <c r="H68" s="55"/>
      <c r="J68" s="101">
        <v>1.4286000000000001</v>
      </c>
    </row>
    <row r="69" spans="1:10" s="23" customFormat="1" ht="20.100000000000001" customHeight="1">
      <c r="A69" s="21"/>
      <c r="B69" s="59"/>
      <c r="C69" s="21"/>
      <c r="D69" s="59"/>
      <c r="H69" s="55"/>
      <c r="J69" s="100">
        <f>+J67*J68</f>
        <v>-4147818.6690000002</v>
      </c>
    </row>
    <row r="70" spans="1:10" s="23" customFormat="1" ht="20.100000000000001" customHeight="1">
      <c r="A70" s="21"/>
      <c r="B70" s="59"/>
      <c r="C70" s="21"/>
      <c r="D70" s="55"/>
    </row>
    <row r="71" spans="1:10" s="23" customFormat="1" ht="15">
      <c r="A71" s="21"/>
      <c r="B71" s="62"/>
      <c r="C71" s="21"/>
      <c r="E71" s="63"/>
    </row>
    <row r="72" spans="1:10" s="23" customFormat="1" ht="15">
      <c r="A72" s="21"/>
      <c r="B72" s="62"/>
      <c r="C72" s="21"/>
      <c r="E72" s="63"/>
    </row>
    <row r="73" spans="1:10" s="23" customFormat="1" ht="15">
      <c r="A73" s="21"/>
      <c r="B73" s="21"/>
      <c r="C73" s="21"/>
      <c r="D73" s="64"/>
      <c r="E73" s="63"/>
    </row>
    <row r="74" spans="1:10" s="23" customFormat="1" ht="20.100000000000001" customHeight="1">
      <c r="A74" s="21"/>
      <c r="B74" s="21"/>
      <c r="C74" s="21"/>
    </row>
    <row r="75" spans="1:10" s="23" customFormat="1" ht="20.100000000000001" customHeight="1">
      <c r="A75" s="21"/>
      <c r="B75" s="21"/>
      <c r="C75" s="21"/>
    </row>
    <row r="76" spans="1:10" s="23" customFormat="1" ht="20.100000000000001" customHeight="1">
      <c r="A76" s="21"/>
      <c r="B76" s="21"/>
      <c r="C76" s="21"/>
    </row>
    <row r="77" spans="1:10" s="23" customFormat="1" ht="20.100000000000001" customHeight="1">
      <c r="A77" s="21"/>
      <c r="B77" s="21"/>
      <c r="C77" s="21"/>
    </row>
    <row r="78" spans="1:10" s="23" customFormat="1" ht="20.100000000000001" customHeight="1">
      <c r="A78" s="21"/>
      <c r="B78" s="21"/>
      <c r="C78" s="21"/>
    </row>
    <row r="79" spans="1:10" s="23" customFormat="1" ht="20.100000000000001" customHeight="1">
      <c r="A79" s="21"/>
      <c r="B79" s="21"/>
      <c r="C79" s="21"/>
    </row>
    <row r="80" spans="1:10" s="23" customFormat="1">
      <c r="A80" s="21"/>
      <c r="B80" s="21"/>
      <c r="C80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310C-3892-5241-BAEB-DDDDC410FFC4}">
  <sheetPr>
    <pageSetUpPr fitToPage="1"/>
  </sheetPr>
  <dimension ref="A1:Q80"/>
  <sheetViews>
    <sheetView showGridLines="0" topLeftCell="A29" zoomScale="150" zoomScaleNormal="90" workbookViewId="0">
      <selection activeCell="J65" sqref="J65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14" width="20.140625" style="21" customWidth="1"/>
    <col min="15" max="16" width="12.7109375" style="21" bestFit="1" customWidth="1"/>
    <col min="17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7" ht="23.1">
      <c r="B1" s="22" t="s">
        <v>102</v>
      </c>
      <c r="F1" s="23" t="s">
        <v>72</v>
      </c>
      <c r="H1" s="23">
        <v>1300000</v>
      </c>
      <c r="O1" s="121"/>
    </row>
    <row r="2" spans="1:17" ht="23.1">
      <c r="B2" s="22" t="s">
        <v>103</v>
      </c>
      <c r="N2" s="121"/>
      <c r="O2" s="121"/>
      <c r="P2" s="121"/>
      <c r="Q2" s="121"/>
    </row>
    <row r="3" spans="1:17" ht="14.1" thickBot="1">
      <c r="B3" s="24"/>
      <c r="C3" s="24"/>
      <c r="D3" s="25"/>
      <c r="N3" s="121"/>
      <c r="O3" s="121"/>
      <c r="P3" s="121"/>
      <c r="Q3" s="121"/>
    </row>
    <row r="4" spans="1:17">
      <c r="N4" s="121"/>
      <c r="O4" s="121"/>
      <c r="P4" s="121"/>
      <c r="Q4" s="121"/>
    </row>
    <row r="5" spans="1:17" ht="15.95">
      <c r="A5" s="26" t="s">
        <v>107</v>
      </c>
      <c r="N5" s="23">
        <v>-1000000</v>
      </c>
      <c r="O5" s="23">
        <f>+N5*0.3</f>
        <v>-300000</v>
      </c>
      <c r="P5" s="23">
        <f>+N5-O5</f>
        <v>-700000</v>
      </c>
      <c r="Q5" s="23"/>
    </row>
    <row r="6" spans="1:17">
      <c r="N6" s="23">
        <v>1000000</v>
      </c>
      <c r="O6" s="23">
        <v>300</v>
      </c>
      <c r="P6" s="23">
        <f>+N6-O6</f>
        <v>999700</v>
      </c>
      <c r="Q6" s="23"/>
    </row>
    <row r="7" spans="1:17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  <c r="N7" s="23"/>
      <c r="O7" s="23"/>
      <c r="P7" s="23"/>
      <c r="Q7" s="23"/>
    </row>
    <row r="8" spans="1:17" ht="20.100000000000001" customHeight="1">
      <c r="B8" s="31" t="s">
        <v>113</v>
      </c>
      <c r="D8" s="32">
        <v>7000000</v>
      </c>
      <c r="E8" s="33"/>
      <c r="F8" s="32">
        <f>+D8</f>
        <v>7000000</v>
      </c>
      <c r="G8" s="34"/>
      <c r="H8" s="32">
        <v>0</v>
      </c>
      <c r="I8" s="34"/>
      <c r="J8" s="32"/>
      <c r="N8" s="23"/>
      <c r="O8" s="23"/>
      <c r="P8" s="23"/>
      <c r="Q8" s="23"/>
    </row>
    <row r="9" spans="1:17" ht="20.100000000000001" customHeight="1">
      <c r="B9" s="31" t="s">
        <v>114</v>
      </c>
      <c r="D9" s="32"/>
      <c r="E9" s="33"/>
      <c r="F9" s="32">
        <v>1300000</v>
      </c>
      <c r="G9" s="34"/>
      <c r="H9" s="32"/>
      <c r="I9" s="34"/>
      <c r="J9" s="32" t="s">
        <v>115</v>
      </c>
      <c r="K9" s="23" t="s">
        <v>116</v>
      </c>
      <c r="N9" s="23"/>
      <c r="O9" s="23"/>
      <c r="P9" s="23"/>
      <c r="Q9" s="23"/>
    </row>
    <row r="10" spans="1:17" ht="20.100000000000001" customHeight="1">
      <c r="B10" s="31" t="s">
        <v>273</v>
      </c>
      <c r="D10" s="32"/>
      <c r="E10" s="33"/>
      <c r="F10" s="32"/>
      <c r="G10" s="34"/>
      <c r="H10" s="32"/>
      <c r="I10" s="34"/>
      <c r="J10" s="35"/>
      <c r="N10" s="23"/>
      <c r="O10" s="23"/>
      <c r="P10" s="23"/>
      <c r="Q10" s="23"/>
    </row>
    <row r="11" spans="1:17" ht="20.100000000000001" customHeight="1">
      <c r="B11" s="31" t="s">
        <v>117</v>
      </c>
      <c r="D11" s="32">
        <v>5000000</v>
      </c>
      <c r="E11" s="33"/>
      <c r="F11" s="32">
        <f>+D11</f>
        <v>5000000</v>
      </c>
      <c r="G11" s="34"/>
      <c r="H11" s="32">
        <v>0</v>
      </c>
      <c r="I11" s="34"/>
      <c r="J11" s="35"/>
      <c r="M11" s="23">
        <v>800</v>
      </c>
      <c r="N11" s="23"/>
      <c r="O11" s="23"/>
      <c r="P11" s="23"/>
      <c r="Q11" s="23"/>
    </row>
    <row r="12" spans="1:17" ht="20.100000000000001" customHeight="1">
      <c r="B12" s="31" t="s">
        <v>118</v>
      </c>
      <c r="D12" s="32">
        <v>3000000</v>
      </c>
      <c r="E12" s="33"/>
      <c r="F12" s="32">
        <f>+D12</f>
        <v>3000000</v>
      </c>
      <c r="G12" s="34"/>
      <c r="H12" s="32">
        <v>0</v>
      </c>
      <c r="I12" s="34"/>
      <c r="J12" s="32"/>
      <c r="M12" s="23">
        <f>+M11*0.3</f>
        <v>240</v>
      </c>
      <c r="N12" s="121"/>
      <c r="O12" s="121"/>
      <c r="P12" s="121"/>
      <c r="Q12" s="121"/>
    </row>
    <row r="13" spans="1:17" ht="20.100000000000001" customHeight="1">
      <c r="B13" s="31" t="s">
        <v>264</v>
      </c>
      <c r="D13" s="32"/>
      <c r="E13" s="33"/>
      <c r="F13" s="32"/>
      <c r="G13" s="34"/>
      <c r="H13" s="32"/>
      <c r="I13" s="34"/>
      <c r="J13" s="35"/>
      <c r="M13" s="23">
        <f>+M11-M12</f>
        <v>560</v>
      </c>
      <c r="N13" s="121"/>
      <c r="O13" s="121"/>
      <c r="P13" s="121"/>
      <c r="Q13" s="121"/>
    </row>
    <row r="14" spans="1:17" ht="20.100000000000001" customHeight="1">
      <c r="B14" s="31" t="s">
        <v>265</v>
      </c>
      <c r="D14" s="32"/>
      <c r="E14" s="33"/>
      <c r="F14" s="32"/>
      <c r="G14" s="34"/>
      <c r="H14" s="32"/>
      <c r="I14" s="34"/>
      <c r="J14" s="32"/>
    </row>
    <row r="15" spans="1:17" ht="20.100000000000001" customHeight="1">
      <c r="B15" s="31" t="s">
        <v>266</v>
      </c>
      <c r="D15" s="32"/>
      <c r="E15" s="33"/>
      <c r="F15" s="32"/>
      <c r="G15" s="34"/>
      <c r="H15" s="32"/>
      <c r="I15" s="34"/>
      <c r="J15" s="35"/>
    </row>
    <row r="16" spans="1:17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5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5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5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5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5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5" ht="20.100000000000001" customHeight="1">
      <c r="B22" s="31" t="s">
        <v>266</v>
      </c>
      <c r="D22" s="32"/>
      <c r="E22" s="33"/>
      <c r="F22" s="32"/>
      <c r="G22" s="34"/>
      <c r="H22" s="32"/>
      <c r="I22" s="34"/>
      <c r="J22" s="35"/>
    </row>
    <row r="23" spans="2:15" ht="20.100000000000001" customHeight="1">
      <c r="B23" s="31" t="s">
        <v>274</v>
      </c>
      <c r="D23" s="32"/>
      <c r="E23" s="33"/>
      <c r="F23" s="35"/>
      <c r="G23" s="34"/>
      <c r="H23" s="32"/>
      <c r="I23" s="34"/>
      <c r="J23" s="32"/>
    </row>
    <row r="24" spans="2:15" ht="20.100000000000001" customHeight="1">
      <c r="B24" s="31" t="s">
        <v>275</v>
      </c>
      <c r="D24" s="32"/>
      <c r="E24" s="33"/>
      <c r="F24" s="35"/>
      <c r="G24" s="34"/>
      <c r="H24" s="34" t="s">
        <v>122</v>
      </c>
      <c r="I24" s="34"/>
      <c r="J24" s="34">
        <f>+D26</f>
        <v>-1000000</v>
      </c>
      <c r="L24" s="108">
        <v>0.3</v>
      </c>
      <c r="M24" s="23">
        <f>+J24*L24</f>
        <v>-300000</v>
      </c>
      <c r="N24" s="115">
        <f>+M24/J24</f>
        <v>0.3</v>
      </c>
    </row>
    <row r="25" spans="2:15" ht="20.100000000000001" customHeight="1">
      <c r="B25" s="31"/>
      <c r="D25" s="32"/>
      <c r="E25" s="33"/>
      <c r="F25" s="32"/>
      <c r="G25" s="34"/>
      <c r="H25" s="37" t="s">
        <v>128</v>
      </c>
      <c r="I25" s="34"/>
      <c r="J25" s="34"/>
      <c r="L25" s="108">
        <f>+L24</f>
        <v>0.3</v>
      </c>
      <c r="M25" s="23">
        <f>+J25*L25</f>
        <v>0</v>
      </c>
      <c r="N25" s="115">
        <f>+M25/$J$24</f>
        <v>0</v>
      </c>
    </row>
    <row r="26" spans="2:15" ht="20.100000000000001" customHeight="1">
      <c r="B26" s="31" t="s">
        <v>122</v>
      </c>
      <c r="D26" s="32">
        <f>+D8-D11-D12-D13-D14-D15-D22+D10</f>
        <v>-1000000</v>
      </c>
      <c r="E26" s="33"/>
      <c r="F26" s="32">
        <f>+F8+F9-F11-F12-F23-F24</f>
        <v>300000</v>
      </c>
      <c r="G26" s="34"/>
      <c r="H26" s="37" t="s">
        <v>128</v>
      </c>
      <c r="I26" s="34"/>
      <c r="J26" s="34"/>
      <c r="L26" s="108">
        <f t="shared" ref="L26:L27" si="0">+L25</f>
        <v>0.3</v>
      </c>
      <c r="M26" s="23">
        <f t="shared" ref="M26:M27" si="1">+J26*L26</f>
        <v>0</v>
      </c>
      <c r="N26" s="115">
        <f>+M26/$J$24</f>
        <v>0</v>
      </c>
    </row>
    <row r="27" spans="2:15" ht="20.100000000000001" customHeight="1">
      <c r="B27" s="31" t="s">
        <v>123</v>
      </c>
      <c r="D27" s="32">
        <f>+F27</f>
        <v>90000</v>
      </c>
      <c r="E27" s="112">
        <f>+F27/D26</f>
        <v>-0.09</v>
      </c>
      <c r="F27" s="32">
        <f>+F26*0.3</f>
        <v>90000</v>
      </c>
      <c r="G27" s="34"/>
      <c r="H27" s="37" t="s">
        <v>274</v>
      </c>
      <c r="I27" s="34"/>
      <c r="J27" s="34"/>
      <c r="L27" s="108">
        <f t="shared" si="0"/>
        <v>0.3</v>
      </c>
      <c r="M27" s="23">
        <f t="shared" si="1"/>
        <v>0</v>
      </c>
      <c r="N27" s="115">
        <f>+M27/$J$24</f>
        <v>0</v>
      </c>
    </row>
    <row r="28" spans="2:15" ht="20.100000000000001" customHeight="1">
      <c r="B28" s="31" t="s">
        <v>126</v>
      </c>
      <c r="D28" s="32">
        <v>-390000</v>
      </c>
      <c r="E28" s="112">
        <f>+D28/D26</f>
        <v>0.39</v>
      </c>
      <c r="F28" s="32"/>
      <c r="G28" s="34"/>
      <c r="H28" s="37" t="s">
        <v>274</v>
      </c>
      <c r="I28" s="34"/>
      <c r="J28" s="34"/>
      <c r="N28" s="115">
        <f>SUM(N24:N27)</f>
        <v>0.3</v>
      </c>
    </row>
    <row r="29" spans="2:15" ht="20.100000000000001" customHeight="1">
      <c r="B29" s="31" t="s">
        <v>127</v>
      </c>
      <c r="D29" s="32">
        <f>+D27+D28</f>
        <v>-300000</v>
      </c>
      <c r="E29" s="112">
        <f>+D29/D26</f>
        <v>0.3</v>
      </c>
      <c r="F29" s="32"/>
      <c r="G29" s="34"/>
    </row>
    <row r="30" spans="2:15" ht="20.100000000000001" customHeight="1" thickBot="1">
      <c r="B30" s="38" t="s">
        <v>129</v>
      </c>
      <c r="D30" s="39">
        <f>+D26-D29</f>
        <v>-700000</v>
      </c>
      <c r="E30" s="33"/>
      <c r="F30" s="39">
        <f>+F26-F27</f>
        <v>210000</v>
      </c>
      <c r="G30" s="34"/>
    </row>
    <row r="31" spans="2:15" ht="14.1" thickTop="1"/>
    <row r="32" spans="2:15">
      <c r="N32" s="21">
        <v>2023</v>
      </c>
      <c r="O32" s="23">
        <f>+D30</f>
        <v>-700000</v>
      </c>
    </row>
    <row r="33" spans="1:16" ht="15.95">
      <c r="A33" s="26" t="s">
        <v>130</v>
      </c>
      <c r="D33" s="23">
        <f>+D15*0.3</f>
        <v>0</v>
      </c>
      <c r="N33" s="21">
        <v>2024</v>
      </c>
      <c r="O33" s="23">
        <v>245000</v>
      </c>
      <c r="P33" s="23"/>
    </row>
    <row r="34" spans="1:16">
      <c r="D34" s="23" t="e">
        <f>+D33/D25</f>
        <v>#DIV/0!</v>
      </c>
      <c r="F34" s="23" t="e">
        <f>+D29+D34</f>
        <v>#DIV/0!</v>
      </c>
      <c r="O34" s="23">
        <f>+O32+O33</f>
        <v>-455000</v>
      </c>
      <c r="P34" s="23"/>
    </row>
    <row r="35" spans="1:16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  <c r="N35" s="27">
        <v>2025</v>
      </c>
      <c r="O35" s="23">
        <v>2450000</v>
      </c>
      <c r="P35" s="23"/>
    </row>
    <row r="36" spans="1:16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  <c r="O36" s="23">
        <f>+O34+O35</f>
        <v>1995000</v>
      </c>
      <c r="P36" s="23" t="s">
        <v>155</v>
      </c>
    </row>
    <row r="37" spans="1:16" ht="20.100000000000001" customHeight="1">
      <c r="B37" s="44" t="s">
        <v>228</v>
      </c>
      <c r="C37" s="44"/>
      <c r="D37" s="47"/>
      <c r="E37" s="48"/>
      <c r="F37" s="48">
        <v>0</v>
      </c>
      <c r="G37" s="48"/>
      <c r="H37" s="46">
        <f>+D37-F37</f>
        <v>0</v>
      </c>
      <c r="I37" s="46"/>
      <c r="J37" s="46">
        <v>0.3</v>
      </c>
      <c r="K37" s="46"/>
      <c r="L37" s="46">
        <f>+H37*-J37</f>
        <v>0</v>
      </c>
      <c r="M37" s="23" t="s">
        <v>84</v>
      </c>
      <c r="O37" s="23"/>
      <c r="P37" s="23"/>
    </row>
    <row r="38" spans="1:16" s="23" customFormat="1" ht="20.100000000000001" customHeight="1">
      <c r="A38" s="21"/>
      <c r="B38" s="31" t="s">
        <v>276</v>
      </c>
      <c r="C38" s="45"/>
      <c r="D38" s="49"/>
      <c r="E38" s="49"/>
      <c r="F38" s="49"/>
      <c r="G38" s="49"/>
      <c r="H38" s="49">
        <f>+D38-F38</f>
        <v>0</v>
      </c>
      <c r="I38" s="50"/>
      <c r="J38" s="51">
        <v>0.3</v>
      </c>
      <c r="K38" s="51"/>
      <c r="L38" s="46"/>
      <c r="M38" s="23" t="s">
        <v>116</v>
      </c>
    </row>
    <row r="39" spans="1:16" ht="20.100000000000001" customHeight="1">
      <c r="B39" s="44" t="s">
        <v>277</v>
      </c>
      <c r="C39" s="44"/>
      <c r="D39" s="48"/>
      <c r="E39" s="48"/>
      <c r="F39" s="48"/>
      <c r="G39" s="48"/>
      <c r="H39" s="46">
        <f>+D39-F39</f>
        <v>0</v>
      </c>
      <c r="I39" s="46"/>
      <c r="J39" s="46">
        <v>0.3</v>
      </c>
      <c r="K39" s="46"/>
      <c r="L39" s="46">
        <f>+H39*-J39</f>
        <v>0</v>
      </c>
      <c r="M39" s="23" t="s">
        <v>84</v>
      </c>
    </row>
    <row r="40" spans="1:16" ht="20.100000000000001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</row>
    <row r="41" spans="1:16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6" ht="20.100000000000001" customHeight="1">
      <c r="B42" s="45" t="s">
        <v>114</v>
      </c>
      <c r="C42" s="45"/>
      <c r="D42" s="49">
        <v>1300000</v>
      </c>
      <c r="E42" s="49"/>
      <c r="F42" s="49">
        <v>0</v>
      </c>
      <c r="G42" s="49"/>
      <c r="H42" s="49">
        <f>+D42-F42</f>
        <v>1300000</v>
      </c>
      <c r="I42" s="50"/>
      <c r="J42" s="51">
        <v>0.3</v>
      </c>
      <c r="K42" s="51"/>
      <c r="L42" s="49">
        <f>+H42*J42</f>
        <v>390000</v>
      </c>
      <c r="M42" s="23" t="s">
        <v>116</v>
      </c>
    </row>
    <row r="43" spans="1:16" ht="20.100000000000001" customHeight="1">
      <c r="A43" s="26"/>
      <c r="B43" s="44" t="s">
        <v>264</v>
      </c>
      <c r="C43" s="44"/>
      <c r="D43" s="50"/>
      <c r="E43" s="50"/>
      <c r="F43" s="50">
        <v>0</v>
      </c>
      <c r="G43" s="50"/>
      <c r="H43" s="49">
        <f t="shared" ref="H43:H44" si="2">+D43-F43</f>
        <v>0</v>
      </c>
      <c r="I43" s="50"/>
      <c r="J43" s="51">
        <v>0.3</v>
      </c>
      <c r="K43" s="51"/>
      <c r="L43" s="49">
        <f t="shared" ref="L43:L44" si="3">+H43*J43</f>
        <v>0</v>
      </c>
      <c r="M43" s="23" t="s">
        <v>116</v>
      </c>
    </row>
    <row r="44" spans="1:16" ht="20.100000000000001" customHeight="1">
      <c r="B44" s="31" t="s">
        <v>265</v>
      </c>
      <c r="C44" s="45"/>
      <c r="D44" s="49"/>
      <c r="E44" s="49"/>
      <c r="F44" s="49">
        <v>0</v>
      </c>
      <c r="G44" s="49"/>
      <c r="H44" s="49">
        <f t="shared" si="2"/>
        <v>0</v>
      </c>
      <c r="I44" s="50"/>
      <c r="J44" s="51">
        <v>0.3</v>
      </c>
      <c r="K44" s="51"/>
      <c r="L44" s="49">
        <f t="shared" si="3"/>
        <v>0</v>
      </c>
    </row>
    <row r="45" spans="1:16" s="23" customFormat="1" ht="20.100000000000001" customHeight="1">
      <c r="A45" s="21"/>
      <c r="B45" s="45" t="s">
        <v>267</v>
      </c>
      <c r="C45" s="45"/>
      <c r="D45" s="116"/>
      <c r="E45" s="52"/>
      <c r="F45" s="116"/>
      <c r="G45" s="49"/>
      <c r="H45" s="49"/>
      <c r="I45" s="50"/>
      <c r="J45" s="51"/>
      <c r="K45" s="51"/>
      <c r="L45" s="49"/>
    </row>
    <row r="46" spans="1:16" s="23" customFormat="1" ht="20.100000000000001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</row>
    <row r="47" spans="1:16" s="23" customFormat="1" ht="20.100000000000001" customHeight="1">
      <c r="A47" s="21"/>
      <c r="B47" s="40" t="s">
        <v>143</v>
      </c>
      <c r="C47" s="41"/>
      <c r="D47" s="53">
        <f>SUM(D38:D46)</f>
        <v>1300000</v>
      </c>
      <c r="E47" s="54"/>
      <c r="F47" s="53">
        <f>SUM(F44:F46)</f>
        <v>0</v>
      </c>
      <c r="G47" s="54"/>
      <c r="H47" s="53">
        <f>SUM(H38:H46)</f>
        <v>1300000</v>
      </c>
      <c r="I47" s="43"/>
      <c r="J47" s="42"/>
      <c r="K47" s="43"/>
      <c r="L47" s="53">
        <f>SUM(L37:L45)</f>
        <v>390000</v>
      </c>
    </row>
    <row r="48" spans="1:16" s="23" customFormat="1" ht="20.100000000000001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</row>
    <row r="49" spans="1:16" s="23" customFormat="1" ht="20.100000000000001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</row>
    <row r="50" spans="1:16" s="23" customFormat="1" ht="20.100000000000001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23" t="s">
        <v>144</v>
      </c>
    </row>
    <row r="51" spans="1:16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</row>
    <row r="52" spans="1:16" s="23" customFormat="1" ht="20.100000000000001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</row>
    <row r="53" spans="1:16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76</v>
      </c>
      <c r="I54" s="46"/>
      <c r="J54" s="46"/>
      <c r="K54" s="46"/>
      <c r="L54" s="49">
        <v>0</v>
      </c>
    </row>
    <row r="55" spans="1:16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78</v>
      </c>
      <c r="I55" s="46"/>
      <c r="J55" s="46"/>
      <c r="K55" s="46"/>
      <c r="L55" s="49">
        <v>856</v>
      </c>
      <c r="M55" s="23" t="s">
        <v>278</v>
      </c>
      <c r="P55" s="23">
        <v>105000</v>
      </c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23" t="s">
        <v>146</v>
      </c>
      <c r="O56" s="23">
        <v>105000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</row>
    <row r="58" spans="1:16" s="23" customFormat="1" ht="20.100000000000001" customHeight="1">
      <c r="A58" s="21"/>
      <c r="B58" s="56" t="s">
        <v>147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</row>
    <row r="59" spans="1:16" s="23" customFormat="1">
      <c r="A59" s="21"/>
      <c r="B59" s="21"/>
      <c r="C59" s="21"/>
      <c r="I59" s="30"/>
      <c r="J59" s="30"/>
      <c r="K59" s="30"/>
      <c r="L59" s="30"/>
    </row>
    <row r="61" spans="1:16" s="23" customFormat="1" ht="15.95">
      <c r="A61" s="26" t="s">
        <v>148</v>
      </c>
      <c r="B61" s="26" t="s">
        <v>149</v>
      </c>
      <c r="C61" s="21"/>
    </row>
    <row r="62" spans="1:16" s="23" customFormat="1">
      <c r="A62" s="21"/>
      <c r="B62" s="21"/>
      <c r="C62" s="21"/>
      <c r="H62" s="58" t="s">
        <v>150</v>
      </c>
    </row>
    <row r="63" spans="1:16" s="23" customFormat="1" ht="20.100000000000001" customHeight="1">
      <c r="A63" s="21"/>
      <c r="B63" s="59" t="s">
        <v>151</v>
      </c>
      <c r="C63" s="21"/>
      <c r="D63" s="55">
        <f>+F26</f>
        <v>300000</v>
      </c>
      <c r="G63" s="60" t="s">
        <v>152</v>
      </c>
      <c r="H63" s="60" t="s">
        <v>153</v>
      </c>
    </row>
    <row r="64" spans="1:16" s="23" customFormat="1" ht="20.100000000000001" customHeight="1">
      <c r="A64" s="21"/>
      <c r="B64" s="59" t="s">
        <v>154</v>
      </c>
      <c r="C64" s="21"/>
      <c r="D64" s="55">
        <f>+F27</f>
        <v>90000</v>
      </c>
      <c r="H64" s="55" t="s">
        <v>155</v>
      </c>
      <c r="J64" s="55">
        <v>0</v>
      </c>
    </row>
    <row r="65" spans="1:10" s="23" customFormat="1" ht="20.100000000000001" customHeight="1">
      <c r="A65" s="21"/>
      <c r="B65" s="59" t="s">
        <v>156</v>
      </c>
      <c r="C65" s="21"/>
      <c r="D65" s="55"/>
      <c r="H65" s="55" t="s">
        <v>157</v>
      </c>
      <c r="J65" s="55">
        <f>+D68</f>
        <v>210000</v>
      </c>
    </row>
    <row r="66" spans="1:10" s="23" customFormat="1" ht="20.100000000000001" customHeight="1">
      <c r="A66" s="21"/>
      <c r="B66" s="59"/>
      <c r="C66" s="21"/>
      <c r="D66" s="55"/>
      <c r="H66" s="55"/>
      <c r="J66" s="55"/>
    </row>
    <row r="67" spans="1:10" s="23" customFormat="1" ht="20.100000000000001" customHeight="1">
      <c r="A67" s="21"/>
      <c r="B67" s="59"/>
      <c r="C67" s="21"/>
      <c r="D67" s="55"/>
      <c r="H67" s="55" t="s">
        <v>157</v>
      </c>
      <c r="J67" s="100">
        <f>+J65-J64</f>
        <v>210000</v>
      </c>
    </row>
    <row r="68" spans="1:10" s="23" customFormat="1" ht="20.100000000000001" customHeight="1">
      <c r="A68" s="21"/>
      <c r="B68" s="59" t="s">
        <v>157</v>
      </c>
      <c r="C68" s="21"/>
      <c r="D68" s="55">
        <f>+D63-D64</f>
        <v>210000</v>
      </c>
      <c r="H68" s="55"/>
      <c r="J68" s="101"/>
    </row>
    <row r="69" spans="1:10" s="23" customFormat="1" ht="20.100000000000001" customHeight="1">
      <c r="A69" s="21"/>
      <c r="B69" s="59"/>
      <c r="C69" s="21"/>
      <c r="D69" s="59"/>
      <c r="H69" s="55"/>
      <c r="J69" s="100">
        <f>+J67*J68</f>
        <v>0</v>
      </c>
    </row>
    <row r="70" spans="1:10" s="23" customFormat="1" ht="20.100000000000001" customHeight="1">
      <c r="A70" s="21"/>
      <c r="B70" s="59"/>
      <c r="C70" s="21"/>
      <c r="D70" s="55"/>
    </row>
    <row r="71" spans="1:10" s="23" customFormat="1" ht="15">
      <c r="A71" s="21"/>
      <c r="B71" s="62"/>
      <c r="C71" s="21"/>
      <c r="E71" s="63"/>
    </row>
    <row r="72" spans="1:10" s="23" customFormat="1" ht="15">
      <c r="A72" s="21"/>
      <c r="B72" s="62"/>
      <c r="C72" s="21"/>
      <c r="E72" s="63"/>
    </row>
    <row r="73" spans="1:10" s="23" customFormat="1" ht="15">
      <c r="A73" s="21"/>
      <c r="B73" s="21"/>
      <c r="C73" s="21"/>
      <c r="D73" s="64"/>
      <c r="E73" s="63"/>
    </row>
    <row r="74" spans="1:10" s="23" customFormat="1" ht="20.100000000000001" customHeight="1">
      <c r="A74" s="21"/>
      <c r="B74" s="21"/>
      <c r="C74" s="21"/>
    </row>
    <row r="75" spans="1:10" s="23" customFormat="1" ht="20.100000000000001" customHeight="1">
      <c r="A75" s="21"/>
      <c r="B75" s="21"/>
      <c r="C75" s="21"/>
    </row>
    <row r="76" spans="1:10" s="23" customFormat="1" ht="20.100000000000001" customHeight="1">
      <c r="A76" s="21"/>
      <c r="B76" s="21"/>
      <c r="C76" s="21"/>
    </row>
    <row r="77" spans="1:10" s="23" customFormat="1" ht="20.100000000000001" customHeight="1">
      <c r="A77" s="21"/>
      <c r="B77" s="21"/>
      <c r="C77" s="21"/>
    </row>
    <row r="78" spans="1:10" s="23" customFormat="1" ht="20.100000000000001" customHeight="1">
      <c r="A78" s="21"/>
      <c r="B78" s="21"/>
      <c r="C78" s="21"/>
    </row>
    <row r="79" spans="1:10" s="23" customFormat="1" ht="20.100000000000001" customHeight="1">
      <c r="A79" s="21"/>
      <c r="B79" s="21"/>
      <c r="C79" s="21"/>
    </row>
    <row r="80" spans="1:10" s="23" customFormat="1">
      <c r="A80" s="21"/>
      <c r="B80" s="21"/>
      <c r="C80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6B1F-A725-7747-B490-B86DB1DB7CA0}">
  <sheetPr>
    <pageSetUpPr fitToPage="1"/>
  </sheetPr>
  <dimension ref="A1:Q80"/>
  <sheetViews>
    <sheetView showGridLines="0" topLeftCell="A48" zoomScale="150" zoomScaleNormal="90" workbookViewId="0">
      <selection activeCell="J66" sqref="J66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14" width="20.140625" style="21" customWidth="1"/>
    <col min="15" max="16" width="12.7109375" style="21" bestFit="1" customWidth="1"/>
    <col min="17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7" ht="23.1">
      <c r="B1" s="22" t="s">
        <v>102</v>
      </c>
      <c r="F1" s="23" t="s">
        <v>72</v>
      </c>
      <c r="H1" s="23">
        <v>1300000</v>
      </c>
      <c r="O1" s="121"/>
    </row>
    <row r="2" spans="1:17" ht="23.1">
      <c r="B2" s="22" t="s">
        <v>103</v>
      </c>
      <c r="F2" s="23" t="s">
        <v>78</v>
      </c>
      <c r="H2" s="23">
        <v>0</v>
      </c>
      <c r="N2" s="121"/>
      <c r="O2" s="121"/>
      <c r="P2" s="121"/>
      <c r="Q2" s="121"/>
    </row>
    <row r="3" spans="1:17" ht="14.1" thickBot="1">
      <c r="B3" s="24"/>
      <c r="C3" s="24"/>
      <c r="D3" s="25"/>
      <c r="N3" s="121"/>
      <c r="O3" s="121"/>
      <c r="P3" s="121"/>
      <c r="Q3" s="121"/>
    </row>
    <row r="4" spans="1:17">
      <c r="N4" s="121"/>
      <c r="O4" s="121"/>
      <c r="P4" s="121"/>
      <c r="Q4" s="121"/>
    </row>
    <row r="5" spans="1:17" ht="15.95">
      <c r="A5" s="26" t="s">
        <v>107</v>
      </c>
      <c r="N5" s="23">
        <v>-1000000</v>
      </c>
      <c r="O5" s="23">
        <f>+N5*0.3</f>
        <v>-300000</v>
      </c>
      <c r="P5" s="23">
        <f>+N5-O5</f>
        <v>-700000</v>
      </c>
      <c r="Q5" s="23"/>
    </row>
    <row r="6" spans="1:17">
      <c r="N6" s="23">
        <v>1000000</v>
      </c>
      <c r="O6" s="23">
        <v>300</v>
      </c>
      <c r="P6" s="23">
        <f>+N6-O6</f>
        <v>999700</v>
      </c>
      <c r="Q6" s="23"/>
    </row>
    <row r="7" spans="1:17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  <c r="N7" s="23"/>
      <c r="O7" s="23"/>
      <c r="P7" s="23"/>
      <c r="Q7" s="23"/>
    </row>
    <row r="8" spans="1:17" ht="20.100000000000001" customHeight="1">
      <c r="B8" s="31" t="s">
        <v>113</v>
      </c>
      <c r="D8" s="32">
        <v>1500000</v>
      </c>
      <c r="E8" s="33"/>
      <c r="F8" s="32">
        <f>+D8</f>
        <v>1500000</v>
      </c>
      <c r="G8" s="34"/>
      <c r="H8" s="32">
        <v>0</v>
      </c>
      <c r="I8" s="34"/>
      <c r="J8" s="32"/>
      <c r="N8" s="23"/>
      <c r="O8" s="23"/>
      <c r="P8" s="23"/>
      <c r="Q8" s="23"/>
    </row>
    <row r="9" spans="1:17" ht="20.100000000000001" customHeight="1">
      <c r="B9" s="31" t="s">
        <v>114</v>
      </c>
      <c r="D9" s="32"/>
      <c r="E9" s="33"/>
      <c r="F9" s="32">
        <v>-1300000</v>
      </c>
      <c r="G9" s="34"/>
      <c r="H9" s="32"/>
      <c r="I9" s="34"/>
      <c r="J9" s="32" t="s">
        <v>115</v>
      </c>
      <c r="K9" s="23" t="s">
        <v>116</v>
      </c>
      <c r="N9" s="23"/>
      <c r="O9" s="23"/>
      <c r="P9" s="23"/>
      <c r="Q9" s="23"/>
    </row>
    <row r="10" spans="1:17" ht="20.100000000000001" customHeight="1">
      <c r="B10" s="31" t="s">
        <v>273</v>
      </c>
      <c r="D10" s="32"/>
      <c r="E10" s="33"/>
      <c r="F10" s="32"/>
      <c r="G10" s="34"/>
      <c r="H10" s="32"/>
      <c r="I10" s="34"/>
      <c r="J10" s="35"/>
      <c r="N10" s="23"/>
      <c r="O10" s="23"/>
      <c r="P10" s="23"/>
      <c r="Q10" s="23"/>
    </row>
    <row r="11" spans="1:17" ht="20.100000000000001" customHeight="1">
      <c r="B11" s="31" t="s">
        <v>117</v>
      </c>
      <c r="D11" s="32">
        <v>1150000</v>
      </c>
      <c r="E11" s="33"/>
      <c r="F11" s="32">
        <v>1150000</v>
      </c>
      <c r="G11" s="34"/>
      <c r="H11" s="32">
        <v>0</v>
      </c>
      <c r="I11" s="34"/>
      <c r="J11" s="35"/>
      <c r="M11" s="23">
        <v>800</v>
      </c>
      <c r="N11" s="23"/>
      <c r="O11" s="23"/>
      <c r="P11" s="23"/>
      <c r="Q11" s="23"/>
    </row>
    <row r="12" spans="1:17" ht="20.100000000000001" customHeight="1">
      <c r="B12" s="31" t="s">
        <v>118</v>
      </c>
      <c r="D12" s="32"/>
      <c r="E12" s="33"/>
      <c r="F12" s="32"/>
      <c r="G12" s="34"/>
      <c r="H12" s="32">
        <v>0</v>
      </c>
      <c r="I12" s="34"/>
      <c r="J12" s="32"/>
      <c r="M12" s="23">
        <f>+M11*0.3</f>
        <v>240</v>
      </c>
      <c r="N12" s="121"/>
      <c r="O12" s="121"/>
      <c r="P12" s="121"/>
      <c r="Q12" s="121"/>
    </row>
    <row r="13" spans="1:17" ht="20.100000000000001" customHeight="1">
      <c r="B13" s="31" t="s">
        <v>264</v>
      </c>
      <c r="D13" s="32"/>
      <c r="E13" s="33"/>
      <c r="F13" s="32"/>
      <c r="G13" s="34"/>
      <c r="H13" s="32"/>
      <c r="I13" s="34"/>
      <c r="J13" s="35"/>
      <c r="M13" s="23">
        <f>+M11-M12</f>
        <v>560</v>
      </c>
      <c r="N13" s="121"/>
      <c r="O13" s="121"/>
      <c r="P13" s="121"/>
      <c r="Q13" s="121"/>
    </row>
    <row r="14" spans="1:17" ht="20.100000000000001" customHeight="1">
      <c r="B14" s="31" t="s">
        <v>265</v>
      </c>
      <c r="D14" s="32"/>
      <c r="E14" s="33"/>
      <c r="F14" s="32"/>
      <c r="G14" s="34"/>
      <c r="H14" s="32"/>
      <c r="I14" s="34"/>
      <c r="J14" s="32"/>
    </row>
    <row r="15" spans="1:17" ht="20.100000000000001" customHeight="1">
      <c r="B15" s="31" t="s">
        <v>266</v>
      </c>
      <c r="D15" s="32"/>
      <c r="E15" s="33"/>
      <c r="F15" s="32"/>
      <c r="G15" s="34"/>
      <c r="H15" s="32"/>
      <c r="I15" s="34"/>
      <c r="J15" s="35"/>
    </row>
    <row r="16" spans="1:17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 t="s">
        <v>266</v>
      </c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 t="s">
        <v>274</v>
      </c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 t="s">
        <v>275</v>
      </c>
      <c r="D24" s="32"/>
      <c r="E24" s="33"/>
      <c r="F24" s="35"/>
      <c r="G24" s="34"/>
      <c r="H24" s="34" t="s">
        <v>122</v>
      </c>
      <c r="I24" s="34"/>
      <c r="J24" s="34">
        <f>+D26</f>
        <v>350000</v>
      </c>
      <c r="L24" s="108">
        <v>0.3</v>
      </c>
      <c r="M24" s="23">
        <f>+J24*L24</f>
        <v>105000</v>
      </c>
      <c r="N24" s="115">
        <f>+M24/J24</f>
        <v>0.3</v>
      </c>
    </row>
    <row r="25" spans="2:14" ht="20.100000000000001" customHeight="1">
      <c r="B25" s="31"/>
      <c r="D25" s="32"/>
      <c r="E25" s="33"/>
      <c r="F25" s="32"/>
      <c r="G25" s="34"/>
      <c r="H25" s="37" t="s">
        <v>128</v>
      </c>
      <c r="I25" s="34"/>
      <c r="J25" s="34"/>
      <c r="L25" s="108">
        <f>+L24</f>
        <v>0.3</v>
      </c>
      <c r="M25" s="23">
        <f>+J25*L25</f>
        <v>0</v>
      </c>
      <c r="N25" s="115">
        <f>+M25/$J$24</f>
        <v>0</v>
      </c>
    </row>
    <row r="26" spans="2:14" ht="20.100000000000001" customHeight="1">
      <c r="B26" s="31" t="s">
        <v>122</v>
      </c>
      <c r="D26" s="32">
        <f>+D8-D11-D12-D13-D14-D15-D22+D10</f>
        <v>350000</v>
      </c>
      <c r="E26" s="33"/>
      <c r="F26" s="32">
        <f>+F8+F9-F11-F12-F23-F24</f>
        <v>-950000</v>
      </c>
      <c r="G26" s="34"/>
      <c r="H26" s="37" t="s">
        <v>128</v>
      </c>
      <c r="I26" s="34"/>
      <c r="J26" s="34"/>
      <c r="L26" s="108">
        <f t="shared" ref="L26:L27" si="0">+L25</f>
        <v>0.3</v>
      </c>
      <c r="M26" s="23">
        <f t="shared" ref="M26:M27" si="1">+J26*L26</f>
        <v>0</v>
      </c>
      <c r="N26" s="115">
        <f>+M26/$J$24</f>
        <v>0</v>
      </c>
    </row>
    <row r="27" spans="2:14" ht="20.100000000000001" customHeight="1">
      <c r="B27" s="31" t="s">
        <v>123</v>
      </c>
      <c r="D27" s="32">
        <f>+F27</f>
        <v>0</v>
      </c>
      <c r="E27" s="112">
        <f>+F27/D26</f>
        <v>0</v>
      </c>
      <c r="F27" s="32">
        <v>0</v>
      </c>
      <c r="G27" s="34"/>
      <c r="H27" s="37" t="s">
        <v>274</v>
      </c>
      <c r="I27" s="34"/>
      <c r="J27" s="34"/>
      <c r="L27" s="108">
        <f t="shared" si="0"/>
        <v>0.3</v>
      </c>
      <c r="M27" s="23">
        <f t="shared" si="1"/>
        <v>0</v>
      </c>
      <c r="N27" s="115">
        <f>+M27/$J$24</f>
        <v>0</v>
      </c>
    </row>
    <row r="28" spans="2:14" ht="20.100000000000001" customHeight="1">
      <c r="B28" s="31" t="s">
        <v>126</v>
      </c>
      <c r="D28" s="32">
        <v>105000</v>
      </c>
      <c r="E28" s="112">
        <f>+D28/D26</f>
        <v>0.3</v>
      </c>
      <c r="F28" s="32"/>
      <c r="G28" s="34"/>
      <c r="H28" s="37" t="s">
        <v>274</v>
      </c>
      <c r="I28" s="34"/>
      <c r="J28" s="34"/>
      <c r="N28" s="115">
        <f>SUM(N24:N27)</f>
        <v>0.3</v>
      </c>
    </row>
    <row r="29" spans="2:14" ht="20.100000000000001" customHeight="1">
      <c r="B29" s="31" t="s">
        <v>127</v>
      </c>
      <c r="D29" s="32">
        <f>+D27+D28</f>
        <v>105000</v>
      </c>
      <c r="E29" s="112">
        <f>+D29/D26</f>
        <v>0.3</v>
      </c>
      <c r="F29" s="32"/>
      <c r="G29" s="34"/>
    </row>
    <row r="30" spans="2:14" ht="20.100000000000001" customHeight="1" thickBot="1">
      <c r="B30" s="38" t="s">
        <v>129</v>
      </c>
      <c r="D30" s="39">
        <f>+D26-D29</f>
        <v>245000</v>
      </c>
      <c r="E30" s="33"/>
      <c r="F30" s="39">
        <f>+F26-F27</f>
        <v>-950000</v>
      </c>
      <c r="G30" s="34"/>
    </row>
    <row r="31" spans="2:14" ht="14.1" thickTop="1"/>
    <row r="33" spans="1:15" ht="15.95">
      <c r="A33" s="26" t="s">
        <v>130</v>
      </c>
      <c r="D33" s="23">
        <f>+D15*0.3</f>
        <v>0</v>
      </c>
    </row>
    <row r="34" spans="1:15">
      <c r="D34" s="23" t="e">
        <f>+D33/D25</f>
        <v>#DIV/0!</v>
      </c>
      <c r="F34" s="23" t="e">
        <f>+D29+D34</f>
        <v>#DIV/0!</v>
      </c>
    </row>
    <row r="35" spans="1:15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5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5" ht="20.100000000000001" customHeight="1">
      <c r="B37" s="44" t="s">
        <v>228</v>
      </c>
      <c r="C37" s="44"/>
      <c r="D37" s="47"/>
      <c r="E37" s="48"/>
      <c r="F37" s="48">
        <v>0</v>
      </c>
      <c r="G37" s="48"/>
      <c r="H37" s="46">
        <f>+D37-F37</f>
        <v>0</v>
      </c>
      <c r="I37" s="46"/>
      <c r="J37" s="46">
        <v>0.3</v>
      </c>
      <c r="K37" s="46"/>
      <c r="L37" s="46">
        <f>+H37*-J37</f>
        <v>0</v>
      </c>
      <c r="M37" s="23" t="s">
        <v>84</v>
      </c>
    </row>
    <row r="38" spans="1:15" s="23" customFormat="1" ht="20.100000000000001" customHeight="1">
      <c r="A38" s="21"/>
      <c r="B38" s="31" t="s">
        <v>276</v>
      </c>
      <c r="C38" s="45"/>
      <c r="D38" s="49"/>
      <c r="E38" s="49"/>
      <c r="F38" s="49"/>
      <c r="G38" s="49"/>
      <c r="H38" s="49">
        <f>+D38-F38</f>
        <v>0</v>
      </c>
      <c r="I38" s="50"/>
      <c r="J38" s="51">
        <v>0.3</v>
      </c>
      <c r="K38" s="51"/>
      <c r="L38" s="46"/>
      <c r="M38" s="23" t="s">
        <v>116</v>
      </c>
    </row>
    <row r="39" spans="1:15" ht="20.100000000000001" customHeight="1">
      <c r="B39" s="44" t="s">
        <v>277</v>
      </c>
      <c r="C39" s="44"/>
      <c r="D39" s="48"/>
      <c r="E39" s="48"/>
      <c r="F39" s="48"/>
      <c r="G39" s="48"/>
      <c r="H39" s="46">
        <f>+D39-F39</f>
        <v>0</v>
      </c>
      <c r="I39" s="46"/>
      <c r="J39" s="46">
        <v>0.3</v>
      </c>
      <c r="K39" s="46"/>
      <c r="L39" s="46">
        <f>+H39*-J39</f>
        <v>0</v>
      </c>
      <c r="M39" s="23" t="s">
        <v>84</v>
      </c>
    </row>
    <row r="40" spans="1:15" ht="20.100000000000001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</row>
    <row r="41" spans="1:15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5" ht="20.100000000000001" customHeight="1">
      <c r="B42" s="45" t="s">
        <v>114</v>
      </c>
      <c r="C42" s="45"/>
      <c r="D42" s="49">
        <v>1300000</v>
      </c>
      <c r="E42" s="49"/>
      <c r="F42" s="49">
        <v>0</v>
      </c>
      <c r="G42" s="49"/>
      <c r="H42" s="49">
        <f>+D42-F42</f>
        <v>1300000</v>
      </c>
      <c r="I42" s="50"/>
      <c r="J42" s="51">
        <v>0.3</v>
      </c>
      <c r="K42" s="51"/>
      <c r="L42" s="49">
        <f>+H42*J42</f>
        <v>390000</v>
      </c>
      <c r="M42" s="23" t="s">
        <v>116</v>
      </c>
    </row>
    <row r="43" spans="1:15" ht="20.100000000000001" customHeight="1">
      <c r="A43" s="26"/>
      <c r="B43" s="44" t="s">
        <v>114</v>
      </c>
      <c r="C43" s="44"/>
      <c r="D43" s="122">
        <v>0</v>
      </c>
      <c r="E43" s="50"/>
      <c r="F43" s="50">
        <v>0</v>
      </c>
      <c r="G43" s="50"/>
      <c r="H43" s="49">
        <f t="shared" ref="H43:H44" si="2">+D43-F43</f>
        <v>0</v>
      </c>
      <c r="I43" s="50"/>
      <c r="J43" s="51">
        <v>0.3</v>
      </c>
      <c r="K43" s="51"/>
      <c r="L43" s="123">
        <f t="shared" ref="L43:L44" si="3">+H43*J43</f>
        <v>0</v>
      </c>
      <c r="M43" s="23" t="s">
        <v>116</v>
      </c>
    </row>
    <row r="44" spans="1:15" ht="20.100000000000001" customHeight="1">
      <c r="B44" s="31" t="s">
        <v>265</v>
      </c>
      <c r="C44" s="45"/>
      <c r="D44" s="49"/>
      <c r="E44" s="49"/>
      <c r="F44" s="49">
        <v>0</v>
      </c>
      <c r="G44" s="49"/>
      <c r="H44" s="49">
        <f t="shared" si="2"/>
        <v>0</v>
      </c>
      <c r="I44" s="50"/>
      <c r="J44" s="51">
        <v>0.3</v>
      </c>
      <c r="K44" s="51"/>
      <c r="L44" s="49">
        <f t="shared" si="3"/>
        <v>0</v>
      </c>
    </row>
    <row r="45" spans="1:15" s="23" customFormat="1" ht="20.100000000000001" customHeight="1">
      <c r="A45" s="21"/>
      <c r="B45" s="45" t="s">
        <v>267</v>
      </c>
      <c r="C45" s="45"/>
      <c r="D45" s="116"/>
      <c r="E45" s="52"/>
      <c r="F45" s="116"/>
      <c r="G45" s="49"/>
      <c r="H45" s="49"/>
      <c r="I45" s="50"/>
      <c r="J45" s="51"/>
      <c r="K45" s="51"/>
      <c r="L45" s="49"/>
    </row>
    <row r="46" spans="1:15" s="23" customFormat="1" ht="20.100000000000001" customHeight="1">
      <c r="A46" s="21"/>
      <c r="B46" s="45" t="s">
        <v>279</v>
      </c>
      <c r="C46" s="45"/>
      <c r="D46" s="49">
        <v>0</v>
      </c>
      <c r="E46" s="49"/>
      <c r="F46" s="49">
        <v>950000</v>
      </c>
      <c r="G46" s="49"/>
      <c r="H46" s="49">
        <f>+D46-F46</f>
        <v>-950000</v>
      </c>
      <c r="I46" s="50"/>
      <c r="J46" s="51">
        <v>0.3</v>
      </c>
      <c r="K46" s="51"/>
      <c r="L46" s="123">
        <f>+H46*-J46</f>
        <v>285000</v>
      </c>
    </row>
    <row r="47" spans="1:15" s="23" customFormat="1" ht="20.100000000000001" customHeight="1">
      <c r="A47" s="21"/>
      <c r="B47" s="40" t="s">
        <v>143</v>
      </c>
      <c r="C47" s="41"/>
      <c r="D47" s="53">
        <f>SUM(D38:D46)</f>
        <v>1300000</v>
      </c>
      <c r="E47" s="54"/>
      <c r="F47" s="53">
        <f>SUM(F44:F46)</f>
        <v>950000</v>
      </c>
      <c r="G47" s="54"/>
      <c r="H47" s="53">
        <f>SUM(H38:H46)</f>
        <v>350000</v>
      </c>
      <c r="I47" s="43"/>
      <c r="J47" s="42"/>
      <c r="K47" s="43"/>
      <c r="L47" s="53">
        <f>+L43+L46</f>
        <v>285000</v>
      </c>
      <c r="N47" s="23" t="s">
        <v>30</v>
      </c>
      <c r="O47" s="23">
        <v>285000</v>
      </c>
    </row>
    <row r="48" spans="1:15" s="23" customFormat="1" ht="20.100000000000001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  <c r="N48" s="23" t="s">
        <v>280</v>
      </c>
      <c r="O48" s="23">
        <v>390000</v>
      </c>
    </row>
    <row r="49" spans="1:16" s="23" customFormat="1" ht="20.100000000000001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</row>
    <row r="50" spans="1:16" s="23" customFormat="1" ht="20.100000000000001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23" t="s">
        <v>144</v>
      </c>
      <c r="O50" s="23">
        <f>+O47-O48</f>
        <v>-105000</v>
      </c>
    </row>
    <row r="51" spans="1:16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</row>
    <row r="52" spans="1:16" s="23" customFormat="1" ht="20.100000000000001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</row>
    <row r="53" spans="1:16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76</v>
      </c>
      <c r="I54" s="46"/>
      <c r="J54" s="46"/>
      <c r="K54" s="46"/>
      <c r="L54" s="49">
        <v>0</v>
      </c>
    </row>
    <row r="55" spans="1:16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78</v>
      </c>
      <c r="I55" s="46"/>
      <c r="J55" s="46"/>
      <c r="K55" s="46"/>
      <c r="L55" s="49">
        <v>856</v>
      </c>
      <c r="M55" s="23" t="s">
        <v>145</v>
      </c>
      <c r="P55" s="23">
        <v>105000</v>
      </c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23" t="s">
        <v>146</v>
      </c>
      <c r="O56" s="23">
        <v>105000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</row>
    <row r="58" spans="1:16" s="23" customFormat="1" ht="20.100000000000001" customHeight="1">
      <c r="A58" s="21"/>
      <c r="B58" s="56" t="s">
        <v>147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</row>
    <row r="59" spans="1:16" s="23" customFormat="1">
      <c r="A59" s="21"/>
      <c r="B59" s="21"/>
      <c r="C59" s="21"/>
      <c r="I59" s="30"/>
      <c r="J59" s="30"/>
      <c r="K59" s="30"/>
      <c r="L59" s="30"/>
    </row>
    <row r="61" spans="1:16" s="23" customFormat="1" ht="15.95">
      <c r="A61" s="26" t="s">
        <v>148</v>
      </c>
      <c r="B61" s="26" t="s">
        <v>149</v>
      </c>
      <c r="C61" s="21"/>
    </row>
    <row r="62" spans="1:16" s="23" customFormat="1">
      <c r="A62" s="21"/>
      <c r="B62" s="21"/>
      <c r="C62" s="21"/>
      <c r="H62" s="58" t="s">
        <v>150</v>
      </c>
    </row>
    <row r="63" spans="1:16" s="23" customFormat="1" ht="20.100000000000001" customHeight="1">
      <c r="A63" s="21"/>
      <c r="B63" s="59" t="s">
        <v>151</v>
      </c>
      <c r="C63" s="21"/>
      <c r="D63" s="55">
        <f>+F26</f>
        <v>-950000</v>
      </c>
      <c r="G63" s="60" t="s">
        <v>152</v>
      </c>
      <c r="H63" s="60" t="s">
        <v>153</v>
      </c>
    </row>
    <row r="64" spans="1:16" s="23" customFormat="1" ht="20.100000000000001" customHeight="1">
      <c r="A64" s="21"/>
      <c r="B64" s="59" t="s">
        <v>154</v>
      </c>
      <c r="C64" s="21"/>
      <c r="D64" s="55">
        <f>+F27</f>
        <v>0</v>
      </c>
      <c r="H64" s="55" t="s">
        <v>155</v>
      </c>
      <c r="J64" s="55">
        <v>0</v>
      </c>
    </row>
    <row r="65" spans="1:10" s="23" customFormat="1" ht="20.100000000000001" customHeight="1">
      <c r="A65" s="21"/>
      <c r="B65" s="59" t="s">
        <v>156</v>
      </c>
      <c r="C65" s="21"/>
      <c r="D65" s="55"/>
      <c r="H65" s="55" t="s">
        <v>157</v>
      </c>
      <c r="J65" s="55">
        <v>210</v>
      </c>
    </row>
    <row r="66" spans="1:10" s="23" customFormat="1" ht="20.100000000000001" customHeight="1">
      <c r="A66" s="21"/>
      <c r="B66" s="59"/>
      <c r="C66" s="21"/>
      <c r="D66" s="55"/>
      <c r="H66" s="55"/>
      <c r="J66" s="55"/>
    </row>
    <row r="67" spans="1:10" s="23" customFormat="1" ht="20.100000000000001" customHeight="1">
      <c r="A67" s="21"/>
      <c r="B67" s="59"/>
      <c r="C67" s="21"/>
      <c r="D67" s="55"/>
      <c r="H67" s="55" t="s">
        <v>157</v>
      </c>
      <c r="J67" s="100">
        <f>+J65-J64</f>
        <v>210</v>
      </c>
    </row>
    <row r="68" spans="1:10" s="23" customFormat="1" ht="20.100000000000001" customHeight="1">
      <c r="A68" s="21"/>
      <c r="B68" s="59" t="s">
        <v>157</v>
      </c>
      <c r="C68" s="21"/>
      <c r="D68" s="55">
        <f>+D63-D64</f>
        <v>-950000</v>
      </c>
      <c r="H68" s="55"/>
      <c r="J68" s="101">
        <v>1.4286000000000001</v>
      </c>
    </row>
    <row r="69" spans="1:10" s="23" customFormat="1" ht="20.100000000000001" customHeight="1">
      <c r="A69" s="21"/>
      <c r="B69" s="59"/>
      <c r="C69" s="21"/>
      <c r="D69" s="59"/>
      <c r="H69" s="55"/>
      <c r="J69" s="100">
        <f>+J67*J68</f>
        <v>300.00600000000003</v>
      </c>
    </row>
    <row r="70" spans="1:10" s="23" customFormat="1" ht="20.100000000000001" customHeight="1">
      <c r="A70" s="21"/>
      <c r="B70" s="59"/>
      <c r="C70" s="21"/>
      <c r="D70" s="55"/>
    </row>
    <row r="71" spans="1:10" s="23" customFormat="1" ht="15">
      <c r="A71" s="21"/>
      <c r="B71" s="62"/>
      <c r="C71" s="21"/>
      <c r="E71" s="63"/>
    </row>
    <row r="72" spans="1:10" s="23" customFormat="1" ht="15">
      <c r="A72" s="21"/>
      <c r="B72" s="62"/>
      <c r="C72" s="21"/>
      <c r="E72" s="63"/>
    </row>
    <row r="73" spans="1:10" s="23" customFormat="1" ht="15">
      <c r="A73" s="21"/>
      <c r="B73" s="21"/>
      <c r="C73" s="21"/>
      <c r="D73" s="64"/>
      <c r="E73" s="63"/>
    </row>
    <row r="74" spans="1:10" s="23" customFormat="1" ht="20.100000000000001" customHeight="1">
      <c r="A74" s="21"/>
      <c r="B74" s="21"/>
      <c r="C74" s="21"/>
    </row>
    <row r="75" spans="1:10" s="23" customFormat="1" ht="20.100000000000001" customHeight="1">
      <c r="A75" s="21"/>
      <c r="B75" s="21"/>
      <c r="C75" s="21"/>
    </row>
    <row r="76" spans="1:10" s="23" customFormat="1" ht="20.100000000000001" customHeight="1">
      <c r="A76" s="21"/>
      <c r="B76" s="21"/>
      <c r="C76" s="21"/>
    </row>
    <row r="77" spans="1:10" s="23" customFormat="1" ht="20.100000000000001" customHeight="1">
      <c r="A77" s="21"/>
      <c r="B77" s="21"/>
      <c r="C77" s="21"/>
    </row>
    <row r="78" spans="1:10" s="23" customFormat="1" ht="20.100000000000001" customHeight="1">
      <c r="A78" s="21"/>
      <c r="B78" s="21"/>
      <c r="C78" s="21"/>
    </row>
    <row r="79" spans="1:10" s="23" customFormat="1" ht="20.100000000000001" customHeight="1">
      <c r="A79" s="21"/>
      <c r="B79" s="21"/>
      <c r="C79" s="21"/>
    </row>
    <row r="80" spans="1:10" s="23" customFormat="1">
      <c r="A80" s="21"/>
      <c r="B80" s="21"/>
      <c r="C80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4D290-31E4-3A49-BC8C-2B908134C22A}">
  <sheetPr>
    <pageSetUpPr fitToPage="1"/>
  </sheetPr>
  <dimension ref="A1:Q81"/>
  <sheetViews>
    <sheetView showGridLines="0" zoomScale="150" zoomScaleNormal="90" workbookViewId="0">
      <selection activeCell="J67" sqref="J67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14" width="20.140625" style="21" customWidth="1"/>
    <col min="15" max="16" width="12.7109375" style="21" bestFit="1" customWidth="1"/>
    <col min="17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7" ht="23.1">
      <c r="B1" s="22" t="s">
        <v>102</v>
      </c>
      <c r="F1" s="23" t="s">
        <v>72</v>
      </c>
      <c r="O1" s="121"/>
    </row>
    <row r="2" spans="1:17" ht="23.1">
      <c r="B2" s="22" t="s">
        <v>103</v>
      </c>
      <c r="F2" s="23" t="s">
        <v>78</v>
      </c>
      <c r="H2" s="23">
        <v>0</v>
      </c>
      <c r="N2" s="121"/>
      <c r="O2" s="121"/>
      <c r="P2" s="121"/>
      <c r="Q2" s="121"/>
    </row>
    <row r="3" spans="1:17" ht="14.1" thickBot="1">
      <c r="B3" s="24"/>
      <c r="C3" s="24"/>
      <c r="D3" s="25"/>
      <c r="N3" s="121"/>
      <c r="O3" s="121"/>
      <c r="P3" s="121"/>
      <c r="Q3" s="121"/>
    </row>
    <row r="4" spans="1:17">
      <c r="N4" s="121"/>
      <c r="O4" s="121"/>
      <c r="P4" s="121"/>
      <c r="Q4" s="121"/>
    </row>
    <row r="5" spans="1:17" ht="15.95">
      <c r="A5" s="26" t="s">
        <v>107</v>
      </c>
      <c r="N5" s="23">
        <v>-1000000</v>
      </c>
      <c r="O5" s="23">
        <f>+N5*0.3</f>
        <v>-300000</v>
      </c>
      <c r="P5" s="23">
        <f>+N5-O5</f>
        <v>-700000</v>
      </c>
      <c r="Q5" s="23"/>
    </row>
    <row r="6" spans="1:17">
      <c r="N6" s="23">
        <v>1000000</v>
      </c>
      <c r="O6" s="23">
        <v>300</v>
      </c>
      <c r="P6" s="23">
        <f>+N6-O6</f>
        <v>999700</v>
      </c>
      <c r="Q6" s="23"/>
    </row>
    <row r="7" spans="1:17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  <c r="N7" s="23"/>
      <c r="O7" s="23"/>
      <c r="P7" s="23"/>
      <c r="Q7" s="23"/>
    </row>
    <row r="8" spans="1:17" ht="20.100000000000001" customHeight="1">
      <c r="B8" s="31" t="s">
        <v>113</v>
      </c>
      <c r="D8" s="32">
        <v>6000000</v>
      </c>
      <c r="E8" s="33"/>
      <c r="F8" s="32">
        <f>+D8</f>
        <v>6000000</v>
      </c>
      <c r="G8" s="34"/>
      <c r="H8" s="32">
        <v>0</v>
      </c>
      <c r="I8" s="34"/>
      <c r="J8" s="32"/>
      <c r="N8" s="23"/>
      <c r="O8" s="23"/>
      <c r="P8" s="23"/>
      <c r="Q8" s="23"/>
    </row>
    <row r="9" spans="1:17" ht="20.100000000000001" customHeight="1">
      <c r="B9" s="31" t="s">
        <v>114</v>
      </c>
      <c r="D9" s="32"/>
      <c r="E9" s="33"/>
      <c r="F9" s="32"/>
      <c r="G9" s="34"/>
      <c r="H9" s="32"/>
      <c r="I9" s="34"/>
      <c r="J9" s="32" t="s">
        <v>115</v>
      </c>
      <c r="K9" s="23" t="s">
        <v>116</v>
      </c>
      <c r="N9" s="23"/>
      <c r="O9" s="23"/>
      <c r="P9" s="23"/>
      <c r="Q9" s="23"/>
    </row>
    <row r="10" spans="1:17" ht="20.100000000000001" customHeight="1">
      <c r="B10" s="31" t="s">
        <v>273</v>
      </c>
      <c r="D10" s="32"/>
      <c r="E10" s="33"/>
      <c r="F10" s="32"/>
      <c r="G10" s="34"/>
      <c r="H10" s="32"/>
      <c r="I10" s="34"/>
      <c r="J10" s="35"/>
      <c r="N10" s="23"/>
      <c r="O10" s="23"/>
      <c r="P10" s="23"/>
      <c r="Q10" s="23"/>
    </row>
    <row r="11" spans="1:17" ht="20.100000000000001" customHeight="1">
      <c r="B11" s="31" t="s">
        <v>117</v>
      </c>
      <c r="D11" s="32">
        <v>2500000</v>
      </c>
      <c r="E11" s="33"/>
      <c r="F11" s="32">
        <f>+D11</f>
        <v>2500000</v>
      </c>
      <c r="G11" s="34"/>
      <c r="H11" s="32">
        <v>0</v>
      </c>
      <c r="I11" s="34"/>
      <c r="J11" s="35"/>
      <c r="M11" s="23">
        <v>800</v>
      </c>
      <c r="N11" s="23"/>
      <c r="O11" s="23"/>
      <c r="P11" s="23"/>
      <c r="Q11" s="23"/>
    </row>
    <row r="12" spans="1:17" ht="20.100000000000001" customHeight="1">
      <c r="B12" s="31" t="s">
        <v>118</v>
      </c>
      <c r="D12" s="32"/>
      <c r="E12" s="33"/>
      <c r="F12" s="32"/>
      <c r="G12" s="34"/>
      <c r="H12" s="32">
        <v>0</v>
      </c>
      <c r="I12" s="34"/>
      <c r="J12" s="32"/>
      <c r="M12" s="23">
        <f>+M11*0.3</f>
        <v>240</v>
      </c>
      <c r="N12" s="121"/>
      <c r="O12" s="121"/>
      <c r="P12" s="121"/>
      <c r="Q12" s="121"/>
    </row>
    <row r="13" spans="1:17" ht="20.100000000000001" customHeight="1">
      <c r="B13" s="31" t="s">
        <v>279</v>
      </c>
      <c r="D13" s="32"/>
      <c r="E13" s="33"/>
      <c r="F13" s="32">
        <v>950000</v>
      </c>
      <c r="G13" s="34"/>
      <c r="H13" s="32"/>
      <c r="I13" s="34"/>
      <c r="J13" s="35"/>
      <c r="M13" s="23">
        <f>+M11-M12</f>
        <v>560</v>
      </c>
      <c r="N13" s="121"/>
      <c r="O13" s="121"/>
      <c r="P13" s="121"/>
      <c r="Q13" s="121"/>
    </row>
    <row r="14" spans="1:17" ht="20.100000000000001" customHeight="1">
      <c r="B14" s="31" t="s">
        <v>265</v>
      </c>
      <c r="D14" s="32"/>
      <c r="E14" s="33"/>
      <c r="F14" s="32"/>
      <c r="G14" s="34"/>
      <c r="H14" s="32"/>
      <c r="I14" s="34"/>
      <c r="J14" s="32"/>
    </row>
    <row r="15" spans="1:17" ht="20.100000000000001" customHeight="1">
      <c r="B15" s="31" t="s">
        <v>266</v>
      </c>
      <c r="D15" s="32"/>
      <c r="E15" s="33"/>
      <c r="F15" s="32"/>
      <c r="G15" s="34"/>
      <c r="H15" s="32"/>
      <c r="I15" s="34"/>
      <c r="J15" s="35"/>
    </row>
    <row r="16" spans="1:17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 t="s">
        <v>266</v>
      </c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 t="s">
        <v>274</v>
      </c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 t="s">
        <v>275</v>
      </c>
      <c r="D24" s="32"/>
      <c r="E24" s="33"/>
      <c r="F24" s="35"/>
      <c r="G24" s="34"/>
      <c r="H24" s="34" t="s">
        <v>122</v>
      </c>
      <c r="I24" s="34"/>
      <c r="J24" s="34">
        <f>+D26</f>
        <v>3500000</v>
      </c>
      <c r="L24" s="108">
        <v>0.3</v>
      </c>
      <c r="M24" s="23">
        <f>+J24*L24</f>
        <v>1050000</v>
      </c>
      <c r="N24" s="115">
        <f>+M24/J24</f>
        <v>0.3</v>
      </c>
    </row>
    <row r="25" spans="2:14" ht="20.100000000000001" customHeight="1">
      <c r="B25" s="31"/>
      <c r="D25" s="32"/>
      <c r="E25" s="33"/>
      <c r="F25" s="32"/>
      <c r="G25" s="34"/>
      <c r="H25" s="37" t="s">
        <v>128</v>
      </c>
      <c r="I25" s="34"/>
      <c r="J25" s="34"/>
      <c r="L25" s="108">
        <f>+L24</f>
        <v>0.3</v>
      </c>
      <c r="M25" s="23">
        <f>+J25*L25</f>
        <v>0</v>
      </c>
      <c r="N25" s="115">
        <f>+M25/$J$24</f>
        <v>0</v>
      </c>
    </row>
    <row r="26" spans="2:14" ht="20.100000000000001" customHeight="1">
      <c r="B26" s="31" t="s">
        <v>122</v>
      </c>
      <c r="D26" s="32">
        <f>+D8-D11-D12-D13-D14-D15-D22+D10</f>
        <v>3500000</v>
      </c>
      <c r="E26" s="33"/>
      <c r="F26" s="32">
        <f>+F8+F9-F11-F12-F23-F24-F13</f>
        <v>2550000</v>
      </c>
      <c r="G26" s="34"/>
      <c r="H26" s="37" t="s">
        <v>128</v>
      </c>
      <c r="I26" s="34"/>
      <c r="J26" s="34"/>
      <c r="L26" s="108">
        <f t="shared" ref="L26:L27" si="0">+L25</f>
        <v>0.3</v>
      </c>
      <c r="M26" s="23">
        <f t="shared" ref="M26:M27" si="1">+J26*L26</f>
        <v>0</v>
      </c>
      <c r="N26" s="115">
        <f>+M26/$J$24</f>
        <v>0</v>
      </c>
    </row>
    <row r="27" spans="2:14" ht="20.100000000000001" customHeight="1">
      <c r="B27" s="31" t="s">
        <v>123</v>
      </c>
      <c r="D27" s="32">
        <f>+F27</f>
        <v>765000</v>
      </c>
      <c r="E27" s="112">
        <f>+F27/D26</f>
        <v>0.21857142857142858</v>
      </c>
      <c r="F27" s="32">
        <f>+F26*0.3</f>
        <v>765000</v>
      </c>
      <c r="G27" s="34"/>
      <c r="H27" s="37" t="s">
        <v>274</v>
      </c>
      <c r="I27" s="34"/>
      <c r="J27" s="34"/>
      <c r="L27" s="108">
        <f t="shared" si="0"/>
        <v>0.3</v>
      </c>
      <c r="M27" s="23">
        <f t="shared" si="1"/>
        <v>0</v>
      </c>
      <c r="N27" s="115">
        <f>+M27/$J$24</f>
        <v>0</v>
      </c>
    </row>
    <row r="28" spans="2:14" ht="20.100000000000001" customHeight="1">
      <c r="B28" s="31" t="s">
        <v>126</v>
      </c>
      <c r="D28" s="32">
        <v>285000</v>
      </c>
      <c r="E28" s="112">
        <f>+D28/D26</f>
        <v>8.1428571428571433E-2</v>
      </c>
      <c r="F28" s="32"/>
      <c r="G28" s="34"/>
      <c r="H28" s="37" t="s">
        <v>274</v>
      </c>
      <c r="I28" s="34"/>
      <c r="J28" s="34"/>
      <c r="N28" s="115">
        <f>SUM(N24:N27)</f>
        <v>0.3</v>
      </c>
    </row>
    <row r="29" spans="2:14" ht="20.100000000000001" customHeight="1">
      <c r="B29" s="31" t="s">
        <v>127</v>
      </c>
      <c r="D29" s="32">
        <f>+D27+D28</f>
        <v>1050000</v>
      </c>
      <c r="E29" s="112">
        <f>+D29/D26</f>
        <v>0.3</v>
      </c>
      <c r="F29" s="32"/>
      <c r="G29" s="34"/>
    </row>
    <row r="30" spans="2:14" ht="20.100000000000001" customHeight="1" thickBot="1">
      <c r="B30" s="38" t="s">
        <v>129</v>
      </c>
      <c r="D30" s="39">
        <f>+D26-D29</f>
        <v>2450000</v>
      </c>
      <c r="E30" s="33"/>
      <c r="F30" s="39">
        <f>+F26-F27</f>
        <v>1785000</v>
      </c>
      <c r="G30" s="34"/>
    </row>
    <row r="31" spans="2:14" ht="14.1" thickTop="1"/>
    <row r="33" spans="1:15" ht="15.95">
      <c r="A33" s="26" t="s">
        <v>130</v>
      </c>
      <c r="D33" s="23">
        <f>+D15*0.3</f>
        <v>0</v>
      </c>
    </row>
    <row r="34" spans="1:15">
      <c r="D34" s="23" t="e">
        <f>+D33/D25</f>
        <v>#DIV/0!</v>
      </c>
      <c r="F34" s="23" t="e">
        <f>+D29+D34</f>
        <v>#DIV/0!</v>
      </c>
    </row>
    <row r="35" spans="1:15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5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5" ht="20.100000000000001" customHeight="1">
      <c r="B37" s="44" t="s">
        <v>228</v>
      </c>
      <c r="C37" s="44"/>
      <c r="D37" s="47"/>
      <c r="E37" s="48"/>
      <c r="F37" s="48">
        <v>0</v>
      </c>
      <c r="G37" s="48"/>
      <c r="H37" s="46">
        <f>+D37-F37</f>
        <v>0</v>
      </c>
      <c r="I37" s="46"/>
      <c r="J37" s="46">
        <v>0.3</v>
      </c>
      <c r="K37" s="46"/>
      <c r="L37" s="46">
        <f>+H37*-J37</f>
        <v>0</v>
      </c>
      <c r="M37" s="23" t="s">
        <v>84</v>
      </c>
    </row>
    <row r="38" spans="1:15" s="23" customFormat="1" ht="20.100000000000001" customHeight="1">
      <c r="A38" s="21"/>
      <c r="B38" s="31" t="s">
        <v>276</v>
      </c>
      <c r="C38" s="45"/>
      <c r="D38" s="49"/>
      <c r="E38" s="49"/>
      <c r="F38" s="49"/>
      <c r="G38" s="49"/>
      <c r="H38" s="49">
        <f>+D38-F38</f>
        <v>0</v>
      </c>
      <c r="I38" s="50"/>
      <c r="J38" s="51">
        <v>0.3</v>
      </c>
      <c r="K38" s="51"/>
      <c r="L38" s="46"/>
      <c r="M38" s="23" t="s">
        <v>116</v>
      </c>
    </row>
    <row r="39" spans="1:15" ht="20.100000000000001" customHeight="1">
      <c r="B39" s="44" t="s">
        <v>277</v>
      </c>
      <c r="C39" s="44"/>
      <c r="D39" s="48"/>
      <c r="E39" s="48"/>
      <c r="F39" s="48"/>
      <c r="G39" s="48"/>
      <c r="H39" s="46">
        <f>+D39-F39</f>
        <v>0</v>
      </c>
      <c r="I39" s="46"/>
      <c r="J39" s="46">
        <v>0.3</v>
      </c>
      <c r="K39" s="46"/>
      <c r="L39" s="46">
        <f>+H39*-J39</f>
        <v>0</v>
      </c>
      <c r="M39" s="23" t="s">
        <v>84</v>
      </c>
    </row>
    <row r="40" spans="1:15" ht="20.100000000000001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</row>
    <row r="41" spans="1:15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5" ht="20.100000000000001" customHeight="1">
      <c r="B42" s="45" t="s">
        <v>114</v>
      </c>
      <c r="C42" s="45"/>
      <c r="D42" s="49">
        <v>1300000</v>
      </c>
      <c r="E42" s="49"/>
      <c r="F42" s="49">
        <v>0</v>
      </c>
      <c r="G42" s="49"/>
      <c r="H42" s="49">
        <f>+D42-F42</f>
        <v>1300000</v>
      </c>
      <c r="I42" s="50"/>
      <c r="J42" s="51">
        <v>0.3</v>
      </c>
      <c r="K42" s="51"/>
      <c r="L42" s="49">
        <f>+H42*J42</f>
        <v>390000</v>
      </c>
      <c r="M42" s="23" t="s">
        <v>116</v>
      </c>
    </row>
    <row r="43" spans="1:15" ht="20.100000000000001" customHeight="1">
      <c r="A43" s="26"/>
      <c r="B43" s="44" t="s">
        <v>114</v>
      </c>
      <c r="C43" s="44"/>
      <c r="D43" s="122">
        <v>0</v>
      </c>
      <c r="E43" s="50"/>
      <c r="F43" s="50">
        <v>0</v>
      </c>
      <c r="G43" s="50"/>
      <c r="H43" s="49">
        <f t="shared" ref="H43:H44" si="2">+D43-F43</f>
        <v>0</v>
      </c>
      <c r="I43" s="50"/>
      <c r="J43" s="51">
        <v>0.3</v>
      </c>
      <c r="K43" s="51"/>
      <c r="L43" s="123">
        <f t="shared" ref="L43:L44" si="3">+H43*J43</f>
        <v>0</v>
      </c>
      <c r="M43" s="23" t="s">
        <v>116</v>
      </c>
    </row>
    <row r="44" spans="1:15" ht="20.100000000000001" customHeight="1">
      <c r="B44" s="31" t="s">
        <v>265</v>
      </c>
      <c r="C44" s="45"/>
      <c r="D44" s="49"/>
      <c r="E44" s="49"/>
      <c r="F44" s="49">
        <v>0</v>
      </c>
      <c r="G44" s="49"/>
      <c r="H44" s="49">
        <f t="shared" si="2"/>
        <v>0</v>
      </c>
      <c r="I44" s="50"/>
      <c r="J44" s="51">
        <v>0.3</v>
      </c>
      <c r="K44" s="51"/>
      <c r="L44" s="49">
        <f t="shared" si="3"/>
        <v>0</v>
      </c>
    </row>
    <row r="45" spans="1:15" s="23" customFormat="1" ht="20.100000000000001" customHeight="1">
      <c r="A45" s="21"/>
      <c r="B45" s="45" t="s">
        <v>267</v>
      </c>
      <c r="C45" s="45"/>
      <c r="D45" s="116"/>
      <c r="E45" s="52"/>
      <c r="F45" s="116"/>
      <c r="G45" s="49"/>
      <c r="H45" s="49"/>
      <c r="I45" s="50"/>
      <c r="J45" s="51"/>
      <c r="K45" s="51"/>
      <c r="L45" s="49"/>
    </row>
    <row r="46" spans="1:15" s="23" customFormat="1" ht="20.100000000000001" customHeight="1">
      <c r="A46" s="21"/>
      <c r="B46" s="45" t="s">
        <v>279</v>
      </c>
      <c r="C46" s="45"/>
      <c r="D46" s="49">
        <v>0</v>
      </c>
      <c r="E46" s="49"/>
      <c r="F46" s="49">
        <v>950000</v>
      </c>
      <c r="G46" s="49"/>
      <c r="H46" s="49">
        <f>+D46-F46</f>
        <v>-950000</v>
      </c>
      <c r="I46" s="50"/>
      <c r="J46" s="51">
        <v>0.3</v>
      </c>
      <c r="K46" s="51"/>
      <c r="L46" s="123">
        <f>+H46*-J46</f>
        <v>285000</v>
      </c>
    </row>
    <row r="47" spans="1:15" s="23" customFormat="1" ht="20.100000000000001" customHeight="1">
      <c r="A47" s="21"/>
      <c r="B47" s="45" t="s">
        <v>279</v>
      </c>
      <c r="C47" s="45"/>
      <c r="D47" s="49">
        <v>0</v>
      </c>
      <c r="E47" s="49"/>
      <c r="F47" s="49">
        <v>0</v>
      </c>
      <c r="G47" s="49"/>
      <c r="H47" s="49">
        <f>+D47-F47</f>
        <v>0</v>
      </c>
      <c r="I47" s="50"/>
      <c r="J47" s="51"/>
      <c r="K47" s="51"/>
      <c r="L47" s="123"/>
    </row>
    <row r="48" spans="1:15" s="23" customFormat="1" ht="20.100000000000001" customHeight="1">
      <c r="A48" s="21"/>
      <c r="B48" s="40" t="s">
        <v>143</v>
      </c>
      <c r="C48" s="41"/>
      <c r="D48" s="53">
        <f>SUM(D38:D47)</f>
        <v>1300000</v>
      </c>
      <c r="E48" s="54"/>
      <c r="F48" s="53">
        <f>SUM(F44:F46)</f>
        <v>950000</v>
      </c>
      <c r="G48" s="54"/>
      <c r="H48" s="53">
        <f>SUM(H38:H46)</f>
        <v>350000</v>
      </c>
      <c r="I48" s="43"/>
      <c r="J48" s="42"/>
      <c r="K48" s="43"/>
      <c r="L48" s="53">
        <f>+L43+L46</f>
        <v>285000</v>
      </c>
      <c r="N48" s="23" t="s">
        <v>30</v>
      </c>
      <c r="O48" s="23">
        <v>0</v>
      </c>
    </row>
    <row r="49" spans="1:16" s="23" customFormat="1" ht="20.100000000000001" customHeight="1">
      <c r="A49" s="21"/>
      <c r="B49" s="45" t="s">
        <v>279</v>
      </c>
      <c r="C49" s="45"/>
      <c r="D49" s="49">
        <v>0</v>
      </c>
      <c r="E49" s="49"/>
      <c r="F49" s="49"/>
      <c r="G49" s="49"/>
      <c r="H49" s="49"/>
      <c r="I49" s="46"/>
      <c r="J49" s="46"/>
      <c r="K49" s="46"/>
      <c r="L49" s="46"/>
      <c r="N49" s="23" t="s">
        <v>280</v>
      </c>
      <c r="O49" s="23">
        <v>285000</v>
      </c>
    </row>
    <row r="50" spans="1:16" s="23" customFormat="1" ht="20.100000000000001" customHeight="1">
      <c r="A50" s="21"/>
      <c r="B50" s="44"/>
      <c r="C50" s="44"/>
      <c r="D50" s="55"/>
      <c r="E50" s="55"/>
      <c r="F50" s="55"/>
      <c r="G50" s="55"/>
      <c r="H50" s="49"/>
      <c r="I50" s="46"/>
      <c r="J50" s="46"/>
      <c r="K50" s="46"/>
      <c r="L50" s="49"/>
    </row>
    <row r="51" spans="1:16" s="23" customFormat="1" ht="20.100000000000001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23" t="s">
        <v>144</v>
      </c>
      <c r="O51" s="23">
        <f>+O48-O49</f>
        <v>-285000</v>
      </c>
    </row>
    <row r="52" spans="1:16" s="23" customFormat="1" ht="26.25" customHeight="1">
      <c r="A52" s="21"/>
      <c r="B52" s="56"/>
      <c r="C52" s="44"/>
      <c r="D52" s="55"/>
      <c r="E52" s="55"/>
      <c r="F52" s="55"/>
      <c r="G52" s="55"/>
      <c r="H52" s="49"/>
      <c r="I52" s="50"/>
      <c r="J52" s="51"/>
      <c r="K52" s="51"/>
      <c r="L52" s="49"/>
    </row>
    <row r="53" spans="1:16" s="23" customFormat="1" ht="20.100000000000001" customHeight="1">
      <c r="A53" s="21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4.75" customHeight="1">
      <c r="A54" s="26"/>
      <c r="B54" s="56"/>
      <c r="C54" s="44"/>
      <c r="D54" s="55"/>
      <c r="E54" s="55"/>
      <c r="F54" s="55"/>
      <c r="G54" s="55"/>
      <c r="H54" s="49"/>
      <c r="I54" s="46"/>
      <c r="J54" s="46"/>
      <c r="K54" s="46"/>
      <c r="L54" s="49"/>
    </row>
    <row r="55" spans="1:16" s="23" customFormat="1" ht="23.25" customHeight="1">
      <c r="A55" s="21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0</v>
      </c>
    </row>
    <row r="56" spans="1:16" s="23" customFormat="1" ht="23.25" customHeight="1">
      <c r="A56" s="27"/>
      <c r="B56" s="56"/>
      <c r="C56" s="44"/>
      <c r="D56" s="55"/>
      <c r="E56" s="55"/>
      <c r="F56" s="55"/>
      <c r="G56" s="55"/>
      <c r="H56" s="49" t="s">
        <v>78</v>
      </c>
      <c r="I56" s="46"/>
      <c r="J56" s="46"/>
      <c r="K56" s="46"/>
      <c r="L56" s="49">
        <v>856</v>
      </c>
      <c r="M56" s="23" t="s">
        <v>145</v>
      </c>
      <c r="P56" s="23">
        <v>285000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23" t="s">
        <v>146</v>
      </c>
      <c r="O57" s="23">
        <v>285000</v>
      </c>
    </row>
    <row r="58" spans="1:16" s="23" customFormat="1" ht="20.100000000000001" customHeight="1">
      <c r="A58" s="21"/>
      <c r="B58" s="56"/>
      <c r="C58" s="44"/>
      <c r="D58" s="55"/>
      <c r="E58" s="55"/>
      <c r="F58" s="55"/>
      <c r="G58" s="55"/>
      <c r="H58" s="49"/>
      <c r="I58" s="46"/>
      <c r="J58" s="46"/>
      <c r="K58" s="46"/>
      <c r="L58" s="49"/>
    </row>
    <row r="59" spans="1:16" s="23" customFormat="1" ht="20.100000000000001" customHeight="1">
      <c r="A59" s="21"/>
      <c r="B59" s="56" t="s">
        <v>147</v>
      </c>
      <c r="C59" s="44"/>
      <c r="D59" s="55"/>
      <c r="E59" s="55"/>
      <c r="F59" s="55"/>
      <c r="G59" s="55"/>
      <c r="H59" s="49"/>
      <c r="I59" s="46"/>
      <c r="J59" s="57"/>
      <c r="K59" s="57"/>
      <c r="L59" s="46">
        <v>240</v>
      </c>
    </row>
    <row r="60" spans="1:16" s="23" customFormat="1">
      <c r="A60" s="21"/>
      <c r="B60" s="21"/>
      <c r="C60" s="21"/>
      <c r="I60" s="30"/>
      <c r="J60" s="30"/>
      <c r="K60" s="30"/>
      <c r="L60" s="30"/>
    </row>
    <row r="62" spans="1:16" s="23" customFormat="1" ht="15.95">
      <c r="A62" s="26" t="s">
        <v>148</v>
      </c>
      <c r="B62" s="26" t="s">
        <v>149</v>
      </c>
      <c r="C62" s="21"/>
    </row>
    <row r="63" spans="1:16" s="23" customFormat="1">
      <c r="A63" s="21"/>
      <c r="B63" s="21"/>
      <c r="C63" s="21"/>
      <c r="H63" s="58" t="s">
        <v>150</v>
      </c>
    </row>
    <row r="64" spans="1:16" s="23" customFormat="1" ht="20.100000000000001" customHeight="1">
      <c r="A64" s="21"/>
      <c r="B64" s="59" t="s">
        <v>151</v>
      </c>
      <c r="C64" s="21"/>
      <c r="D64" s="55">
        <f>+F26</f>
        <v>2550000</v>
      </c>
      <c r="G64" s="60" t="s">
        <v>152</v>
      </c>
      <c r="H64" s="60" t="s">
        <v>153</v>
      </c>
    </row>
    <row r="65" spans="1:10" s="23" customFormat="1" ht="20.100000000000001" customHeight="1">
      <c r="A65" s="21"/>
      <c r="B65" s="59" t="s">
        <v>154</v>
      </c>
      <c r="C65" s="21"/>
      <c r="D65" s="55">
        <f>+F27</f>
        <v>765000</v>
      </c>
      <c r="H65" s="55" t="s">
        <v>155</v>
      </c>
      <c r="J65" s="55">
        <v>1995000</v>
      </c>
    </row>
    <row r="66" spans="1:10" s="23" customFormat="1" ht="20.100000000000001" customHeight="1">
      <c r="A66" s="21"/>
      <c r="B66" s="59" t="s">
        <v>156</v>
      </c>
      <c r="C66" s="21"/>
      <c r="D66" s="55"/>
      <c r="H66" s="55" t="s">
        <v>157</v>
      </c>
      <c r="J66" s="55">
        <v>1995000</v>
      </c>
    </row>
    <row r="67" spans="1:10" s="23" customFormat="1" ht="20.100000000000001" customHeight="1">
      <c r="A67" s="21"/>
      <c r="B67" s="59"/>
      <c r="C67" s="21"/>
      <c r="D67" s="55"/>
      <c r="H67" s="55"/>
      <c r="J67" s="55"/>
    </row>
    <row r="68" spans="1:10" s="23" customFormat="1" ht="20.100000000000001" customHeight="1">
      <c r="A68" s="21"/>
      <c r="B68" s="59"/>
      <c r="C68" s="21"/>
      <c r="D68" s="55"/>
      <c r="H68" s="55" t="s">
        <v>157</v>
      </c>
      <c r="J68" s="100">
        <f>+J66-J65</f>
        <v>0</v>
      </c>
    </row>
    <row r="69" spans="1:10" s="23" customFormat="1" ht="20.100000000000001" customHeight="1">
      <c r="A69" s="21"/>
      <c r="B69" s="59" t="s">
        <v>281</v>
      </c>
      <c r="C69" s="21"/>
      <c r="D69" s="55">
        <f>+D64-D65</f>
        <v>1785000</v>
      </c>
      <c r="H69" s="55"/>
      <c r="J69" s="101">
        <v>1.4286000000000001</v>
      </c>
    </row>
    <row r="70" spans="1:10" s="23" customFormat="1" ht="20.100000000000001" customHeight="1">
      <c r="A70" s="21"/>
      <c r="B70" s="59" t="s">
        <v>282</v>
      </c>
      <c r="C70" s="21"/>
      <c r="D70" s="55">
        <v>210000</v>
      </c>
      <c r="H70" s="55"/>
      <c r="J70" s="100">
        <f>+J68*J69</f>
        <v>0</v>
      </c>
    </row>
    <row r="71" spans="1:10" s="23" customFormat="1" ht="20.100000000000001" customHeight="1">
      <c r="A71" s="21"/>
      <c r="B71" s="59"/>
      <c r="C71" s="21"/>
      <c r="D71" s="55">
        <f>+D69+D70</f>
        <v>1995000</v>
      </c>
    </row>
    <row r="72" spans="1:10" s="23" customFormat="1" ht="15">
      <c r="A72" s="21"/>
      <c r="B72" s="62"/>
      <c r="C72" s="21"/>
      <c r="E72" s="63"/>
    </row>
    <row r="73" spans="1:10" s="23" customFormat="1" ht="15">
      <c r="A73" s="21"/>
      <c r="B73" s="62"/>
      <c r="C73" s="21"/>
      <c r="E73" s="63"/>
    </row>
    <row r="74" spans="1:10" s="23" customFormat="1" ht="15">
      <c r="A74" s="21"/>
      <c r="B74" s="21"/>
      <c r="C74" s="21"/>
      <c r="D74" s="64"/>
      <c r="E74" s="63"/>
    </row>
    <row r="75" spans="1:10" s="23" customFormat="1" ht="20.100000000000001" customHeight="1">
      <c r="A75" s="21"/>
      <c r="B75" s="21"/>
      <c r="C75" s="21"/>
    </row>
    <row r="76" spans="1:10" s="23" customFormat="1" ht="20.100000000000001" customHeight="1">
      <c r="A76" s="21"/>
      <c r="B76" s="21"/>
      <c r="C76" s="21"/>
    </row>
    <row r="77" spans="1:10" s="23" customFormat="1" ht="20.100000000000001" customHeight="1">
      <c r="A77" s="21"/>
      <c r="B77" s="21"/>
      <c r="C77" s="21"/>
    </row>
    <row r="78" spans="1:10" s="23" customFormat="1" ht="20.100000000000001" customHeight="1">
      <c r="A78" s="21"/>
      <c r="B78" s="21"/>
      <c r="C78" s="21"/>
    </row>
    <row r="79" spans="1:10" s="23" customFormat="1" ht="20.100000000000001" customHeight="1">
      <c r="A79" s="21"/>
      <c r="B79" s="21"/>
      <c r="C79" s="21"/>
    </row>
    <row r="80" spans="1:10" s="23" customFormat="1" ht="20.100000000000001" customHeight="1">
      <c r="A80" s="21"/>
      <c r="B80" s="21"/>
      <c r="C80" s="21"/>
    </row>
    <row r="81" spans="1:3" s="23" customFormat="1">
      <c r="A81" s="21"/>
      <c r="B81" s="21"/>
      <c r="C81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D2AF-AE2F-4229-A01D-3E7E19B5395A}">
  <dimension ref="B2:X71"/>
  <sheetViews>
    <sheetView topLeftCell="A2" zoomScale="200" workbookViewId="0">
      <pane xSplit="6" ySplit="7" topLeftCell="M33" activePane="bottomRight" state="frozen"/>
      <selection pane="bottomRight" activeCell="R16" sqref="R16"/>
      <selection pane="bottomLeft" activeCell="A9" sqref="A9"/>
      <selection pane="topRight" activeCell="G2" sqref="G2"/>
    </sheetView>
  </sheetViews>
  <sheetFormatPr defaultColWidth="11.28515625" defaultRowHeight="15"/>
  <cols>
    <col min="1" max="1" width="2" style="1" customWidth="1"/>
    <col min="2" max="2" width="15.7109375" style="1" customWidth="1"/>
    <col min="3" max="6" width="11.28515625" style="1"/>
    <col min="7" max="7" width="17.28515625" style="1" customWidth="1"/>
    <col min="8" max="8" width="2" style="4" customWidth="1"/>
    <col min="9" max="9" width="15.140625" style="4" customWidth="1"/>
    <col min="10" max="10" width="11.28515625" style="4"/>
    <col min="11" max="14" width="11.28515625" style="1"/>
    <col min="15" max="15" width="1.85546875" style="1" customWidth="1"/>
    <col min="16" max="16384" width="11.28515625" style="1"/>
  </cols>
  <sheetData>
    <row r="2" spans="2:24" ht="18.95">
      <c r="B2" s="2" t="s">
        <v>0</v>
      </c>
    </row>
    <row r="3" spans="2:24" ht="18.95">
      <c r="B3" s="2" t="s">
        <v>21</v>
      </c>
    </row>
    <row r="4" spans="2:24">
      <c r="B4" s="1" t="s">
        <v>2</v>
      </c>
    </row>
    <row r="7" spans="2:24">
      <c r="G7" s="131" t="s">
        <v>22</v>
      </c>
      <c r="H7" s="132"/>
      <c r="I7" s="132"/>
      <c r="J7" s="132"/>
      <c r="K7" s="132"/>
      <c r="L7" s="132"/>
      <c r="M7" s="12"/>
      <c r="N7" s="131" t="s">
        <v>23</v>
      </c>
      <c r="O7" s="132"/>
      <c r="P7" s="132"/>
      <c r="Q7" s="132"/>
      <c r="R7" s="132"/>
      <c r="S7" s="132"/>
      <c r="T7" s="13"/>
      <c r="U7" s="14"/>
      <c r="V7" s="14"/>
    </row>
    <row r="8" spans="2:24" ht="30">
      <c r="G8" s="15" t="s">
        <v>24</v>
      </c>
      <c r="H8" s="16"/>
      <c r="I8" s="15" t="s">
        <v>25</v>
      </c>
      <c r="J8" s="15" t="s">
        <v>26</v>
      </c>
      <c r="K8" s="15" t="s">
        <v>27</v>
      </c>
      <c r="L8" s="15" t="s">
        <v>28</v>
      </c>
      <c r="M8" s="17"/>
      <c r="N8" s="15" t="s">
        <v>24</v>
      </c>
      <c r="O8" s="16">
        <f>+E37</f>
        <v>0</v>
      </c>
      <c r="P8" s="15" t="s">
        <v>25</v>
      </c>
      <c r="Q8" s="15" t="s">
        <v>26</v>
      </c>
      <c r="R8" s="15" t="s">
        <v>27</v>
      </c>
      <c r="S8" s="15" t="s">
        <v>28</v>
      </c>
      <c r="T8" s="13"/>
      <c r="U8" s="18" t="s">
        <v>29</v>
      </c>
      <c r="V8" s="18" t="s">
        <v>30</v>
      </c>
    </row>
    <row r="9" spans="2:24">
      <c r="B9" s="1" t="s">
        <v>31</v>
      </c>
      <c r="C9" s="6" t="s">
        <v>32</v>
      </c>
    </row>
    <row r="10" spans="2:24" ht="8.25" customHeight="1">
      <c r="K10" s="4"/>
    </row>
    <row r="11" spans="2:24">
      <c r="B11" s="1" t="s">
        <v>31</v>
      </c>
      <c r="C11" s="6" t="s">
        <v>33</v>
      </c>
      <c r="K11" s="4"/>
    </row>
    <row r="12" spans="2:24">
      <c r="B12" s="1" t="s">
        <v>34</v>
      </c>
      <c r="C12" s="1" t="s">
        <v>35</v>
      </c>
      <c r="G12" s="19"/>
      <c r="H12" s="19"/>
      <c r="I12" s="19"/>
      <c r="J12" s="19">
        <f>+G12-I12</f>
        <v>0</v>
      </c>
      <c r="K12" s="19">
        <f>+J12*0.3</f>
        <v>0</v>
      </c>
      <c r="L12" s="20">
        <f>+J12*0.1</f>
        <v>0</v>
      </c>
      <c r="M12" s="20"/>
      <c r="N12" s="19"/>
      <c r="O12" s="19"/>
      <c r="P12" s="19"/>
      <c r="Q12" s="19">
        <f>+N12-P12</f>
        <v>0</v>
      </c>
      <c r="R12" s="19">
        <f>+Q12*0.3</f>
        <v>0</v>
      </c>
      <c r="S12" s="20">
        <f>+Q12*0.1</f>
        <v>0</v>
      </c>
      <c r="T12" s="20"/>
      <c r="U12" s="20">
        <f>+G12- N12</f>
        <v>0</v>
      </c>
      <c r="V12" s="20">
        <f>+U12*0.3</f>
        <v>0</v>
      </c>
      <c r="W12" s="20"/>
      <c r="X12" s="20"/>
    </row>
    <row r="13" spans="2:24">
      <c r="B13" s="1" t="s">
        <v>36</v>
      </c>
      <c r="C13" s="1" t="s">
        <v>37</v>
      </c>
      <c r="G13" s="19"/>
      <c r="H13" s="19"/>
      <c r="I13" s="19"/>
      <c r="J13" s="19">
        <f t="shared" ref="J13:J31" si="0">+G13-I13</f>
        <v>0</v>
      </c>
      <c r="K13" s="19">
        <f t="shared" ref="K13:K31" si="1">+J13*0.3</f>
        <v>0</v>
      </c>
      <c r="L13" s="20">
        <f t="shared" ref="L13:L31" si="2">+J13*0.1</f>
        <v>0</v>
      </c>
      <c r="M13" s="20"/>
      <c r="N13" s="19">
        <v>10000</v>
      </c>
      <c r="O13" s="19"/>
      <c r="P13" s="19">
        <v>10000</v>
      </c>
      <c r="Q13" s="19">
        <f t="shared" ref="Q13:Q31" si="3">+N13-P13</f>
        <v>0</v>
      </c>
      <c r="R13" s="19">
        <f t="shared" ref="R13:R31" si="4">+Q13*0.3</f>
        <v>0</v>
      </c>
      <c r="S13" s="20">
        <f t="shared" ref="S13:S31" si="5">+Q13*0.1</f>
        <v>0</v>
      </c>
      <c r="T13" s="20"/>
      <c r="U13" s="20">
        <f t="shared" ref="U13:U31" si="6">+G13- N13</f>
        <v>-10000</v>
      </c>
      <c r="V13" s="20">
        <f t="shared" ref="V13:V31" si="7">+U13*0.3</f>
        <v>-3000</v>
      </c>
    </row>
    <row r="14" spans="2:24">
      <c r="C14" s="1" t="s">
        <v>38</v>
      </c>
      <c r="G14" s="19"/>
      <c r="H14" s="19"/>
      <c r="I14" s="19"/>
      <c r="J14" s="19"/>
      <c r="K14" s="19"/>
      <c r="L14" s="20"/>
      <c r="M14" s="20"/>
      <c r="N14" s="19">
        <v>-1000</v>
      </c>
      <c r="O14" s="19"/>
      <c r="P14" s="19">
        <v>0</v>
      </c>
      <c r="Q14" s="19">
        <f>+N14-P14</f>
        <v>-1000</v>
      </c>
      <c r="R14" s="19">
        <v>1000</v>
      </c>
      <c r="S14" s="20"/>
      <c r="T14" s="20"/>
      <c r="U14" s="20"/>
      <c r="V14" s="20"/>
    </row>
    <row r="15" spans="2:24">
      <c r="C15" s="1" t="s">
        <v>39</v>
      </c>
      <c r="G15" s="19"/>
      <c r="H15" s="19"/>
      <c r="I15" s="19"/>
      <c r="J15" s="19"/>
      <c r="K15" s="19"/>
      <c r="L15" s="20"/>
      <c r="M15" s="20"/>
      <c r="N15" s="19">
        <v>0</v>
      </c>
      <c r="O15" s="19"/>
      <c r="P15" s="19">
        <v>80</v>
      </c>
      <c r="Q15" s="19">
        <f>+P15-N15</f>
        <v>80</v>
      </c>
      <c r="R15" s="19">
        <v>24</v>
      </c>
      <c r="S15" s="20"/>
      <c r="T15" s="20"/>
      <c r="U15" s="20"/>
      <c r="V15" s="20"/>
    </row>
    <row r="16" spans="2:24">
      <c r="B16" s="1" t="s">
        <v>40</v>
      </c>
      <c r="C16" s="1" t="s">
        <v>41</v>
      </c>
      <c r="G16" s="19"/>
      <c r="H16" s="19"/>
      <c r="I16" s="19"/>
      <c r="J16" s="19">
        <f t="shared" si="0"/>
        <v>0</v>
      </c>
      <c r="K16" s="19">
        <f t="shared" si="1"/>
        <v>0</v>
      </c>
      <c r="L16" s="20">
        <f t="shared" si="2"/>
        <v>0</v>
      </c>
      <c r="M16" s="20"/>
      <c r="N16" s="19"/>
      <c r="O16" s="19"/>
      <c r="P16" s="19"/>
      <c r="Q16" s="19">
        <f>-N16+P16</f>
        <v>0</v>
      </c>
      <c r="R16" s="19"/>
      <c r="S16" s="20">
        <f t="shared" si="5"/>
        <v>0</v>
      </c>
      <c r="T16" s="20"/>
      <c r="U16" s="20">
        <f>+Q16</f>
        <v>0</v>
      </c>
      <c r="V16" s="20">
        <f t="shared" si="7"/>
        <v>0</v>
      </c>
    </row>
    <row r="17" spans="2:22">
      <c r="B17" s="1" t="s">
        <v>42</v>
      </c>
      <c r="C17" s="1" t="s">
        <v>43</v>
      </c>
      <c r="G17" s="19"/>
      <c r="H17" s="19"/>
      <c r="I17" s="19"/>
      <c r="J17" s="19">
        <f t="shared" si="0"/>
        <v>0</v>
      </c>
      <c r="K17" s="19">
        <f t="shared" si="1"/>
        <v>0</v>
      </c>
      <c r="L17" s="20">
        <f t="shared" si="2"/>
        <v>0</v>
      </c>
      <c r="M17" s="20"/>
      <c r="N17" s="19"/>
      <c r="O17" s="19"/>
      <c r="P17" s="19"/>
      <c r="Q17" s="19">
        <f t="shared" si="3"/>
        <v>0</v>
      </c>
      <c r="R17" s="19">
        <f t="shared" si="4"/>
        <v>0</v>
      </c>
      <c r="S17" s="20">
        <f t="shared" si="5"/>
        <v>0</v>
      </c>
      <c r="T17" s="20"/>
      <c r="U17" s="20">
        <f t="shared" si="6"/>
        <v>0</v>
      </c>
      <c r="V17" s="20">
        <f t="shared" si="7"/>
        <v>0</v>
      </c>
    </row>
    <row r="18" spans="2:22">
      <c r="B18" s="1" t="s">
        <v>40</v>
      </c>
      <c r="C18" s="1" t="s">
        <v>44</v>
      </c>
      <c r="G18" s="19"/>
      <c r="H18" s="19"/>
      <c r="I18" s="19"/>
      <c r="J18" s="19">
        <f t="shared" si="0"/>
        <v>0</v>
      </c>
      <c r="K18" s="19">
        <f t="shared" si="1"/>
        <v>0</v>
      </c>
      <c r="L18" s="20">
        <f t="shared" si="2"/>
        <v>0</v>
      </c>
      <c r="M18" s="20"/>
      <c r="N18" s="19"/>
      <c r="O18" s="19"/>
      <c r="P18" s="19"/>
      <c r="Q18" s="19">
        <f t="shared" si="3"/>
        <v>0</v>
      </c>
      <c r="R18" s="19">
        <f t="shared" si="4"/>
        <v>0</v>
      </c>
      <c r="S18" s="20">
        <f t="shared" si="5"/>
        <v>0</v>
      </c>
      <c r="T18" s="20"/>
      <c r="U18" s="20">
        <f t="shared" si="6"/>
        <v>0</v>
      </c>
      <c r="V18" s="20">
        <f t="shared" si="7"/>
        <v>0</v>
      </c>
    </row>
    <row r="19" spans="2:22">
      <c r="B19" s="1" t="s">
        <v>45</v>
      </c>
      <c r="C19" s="1" t="s">
        <v>46</v>
      </c>
      <c r="G19" s="19"/>
      <c r="H19" s="19"/>
      <c r="I19" s="19"/>
      <c r="J19" s="19">
        <f t="shared" si="0"/>
        <v>0</v>
      </c>
      <c r="K19" s="19">
        <f t="shared" si="1"/>
        <v>0</v>
      </c>
      <c r="L19" s="20">
        <f t="shared" si="2"/>
        <v>0</v>
      </c>
      <c r="M19" s="20"/>
      <c r="N19" s="19"/>
      <c r="O19" s="19"/>
      <c r="P19" s="19"/>
      <c r="Q19" s="19">
        <f t="shared" si="3"/>
        <v>0</v>
      </c>
      <c r="R19" s="19">
        <f t="shared" si="4"/>
        <v>0</v>
      </c>
      <c r="S19" s="20">
        <f t="shared" si="5"/>
        <v>0</v>
      </c>
      <c r="T19" s="20"/>
      <c r="U19" s="20">
        <f t="shared" si="6"/>
        <v>0</v>
      </c>
      <c r="V19" s="20">
        <f t="shared" si="7"/>
        <v>0</v>
      </c>
    </row>
    <row r="20" spans="2:22">
      <c r="B20" s="1" t="s">
        <v>47</v>
      </c>
      <c r="C20" s="1" t="s">
        <v>48</v>
      </c>
      <c r="G20" s="19"/>
      <c r="H20" s="19"/>
      <c r="I20" s="19"/>
      <c r="J20" s="19">
        <f t="shared" si="0"/>
        <v>0</v>
      </c>
      <c r="K20" s="19">
        <f t="shared" si="1"/>
        <v>0</v>
      </c>
      <c r="L20" s="20">
        <f t="shared" si="2"/>
        <v>0</v>
      </c>
      <c r="M20" s="20"/>
      <c r="N20" s="19"/>
      <c r="O20" s="19"/>
      <c r="P20" s="19">
        <v>0</v>
      </c>
      <c r="Q20" s="19">
        <f>+P20-N20</f>
        <v>0</v>
      </c>
      <c r="R20" s="19">
        <f t="shared" si="4"/>
        <v>0</v>
      </c>
      <c r="S20" s="20">
        <f t="shared" si="5"/>
        <v>0</v>
      </c>
      <c r="T20" s="20"/>
      <c r="U20" s="20">
        <f>+Q20</f>
        <v>0</v>
      </c>
      <c r="V20" s="20">
        <f t="shared" si="7"/>
        <v>0</v>
      </c>
    </row>
    <row r="21" spans="2:22">
      <c r="B21" s="1" t="s">
        <v>49</v>
      </c>
      <c r="C21" s="1" t="s">
        <v>50</v>
      </c>
      <c r="G21" s="19"/>
      <c r="H21" s="19"/>
      <c r="I21" s="19"/>
      <c r="J21" s="19">
        <f t="shared" si="0"/>
        <v>0</v>
      </c>
      <c r="K21" s="19">
        <f t="shared" si="1"/>
        <v>0</v>
      </c>
      <c r="L21" s="20">
        <f t="shared" si="2"/>
        <v>0</v>
      </c>
      <c r="M21" s="20"/>
      <c r="N21" s="19"/>
      <c r="O21" s="19"/>
      <c r="P21" s="19"/>
      <c r="Q21" s="19">
        <f t="shared" si="3"/>
        <v>0</v>
      </c>
      <c r="R21" s="19">
        <f t="shared" si="4"/>
        <v>0</v>
      </c>
      <c r="S21" s="20">
        <f t="shared" si="5"/>
        <v>0</v>
      </c>
      <c r="T21" s="20"/>
      <c r="U21" s="20">
        <f t="shared" si="6"/>
        <v>0</v>
      </c>
      <c r="V21" s="20">
        <f t="shared" si="7"/>
        <v>0</v>
      </c>
    </row>
    <row r="22" spans="2:22">
      <c r="B22" s="1" t="s">
        <v>51</v>
      </c>
      <c r="C22" s="1" t="s">
        <v>52</v>
      </c>
      <c r="G22" s="19"/>
      <c r="H22" s="19"/>
      <c r="I22" s="19"/>
      <c r="J22" s="19">
        <f t="shared" si="0"/>
        <v>0</v>
      </c>
      <c r="K22" s="19">
        <f t="shared" si="1"/>
        <v>0</v>
      </c>
      <c r="L22" s="20">
        <f t="shared" si="2"/>
        <v>0</v>
      </c>
      <c r="M22" s="20"/>
      <c r="N22" s="19"/>
      <c r="O22" s="19"/>
      <c r="P22" s="19"/>
      <c r="Q22" s="19">
        <f t="shared" si="3"/>
        <v>0</v>
      </c>
      <c r="R22" s="19">
        <f t="shared" si="4"/>
        <v>0</v>
      </c>
      <c r="S22" s="20">
        <f t="shared" si="5"/>
        <v>0</v>
      </c>
      <c r="T22" s="20"/>
      <c r="U22" s="20">
        <f t="shared" si="6"/>
        <v>0</v>
      </c>
      <c r="V22" s="20">
        <f t="shared" si="7"/>
        <v>0</v>
      </c>
    </row>
    <row r="23" spans="2:22">
      <c r="G23" s="19"/>
      <c r="H23" s="19"/>
      <c r="I23" s="19"/>
      <c r="J23" s="19"/>
      <c r="K23" s="19"/>
      <c r="L23" s="20"/>
      <c r="M23" s="20"/>
      <c r="N23" s="19"/>
      <c r="O23" s="19"/>
      <c r="P23" s="19"/>
      <c r="Q23" s="19"/>
      <c r="R23" s="19"/>
      <c r="S23" s="20"/>
      <c r="T23" s="20"/>
      <c r="U23" s="20"/>
      <c r="V23" s="20"/>
    </row>
    <row r="24" spans="2:22">
      <c r="B24" s="1" t="s">
        <v>31</v>
      </c>
      <c r="C24" s="6" t="s">
        <v>53</v>
      </c>
      <c r="G24" s="19">
        <f>SUM(G12:G23)</f>
        <v>0</v>
      </c>
      <c r="H24" s="19"/>
      <c r="I24" s="19">
        <f t="shared" ref="I24:V24" si="8">SUM(I12:I23)</f>
        <v>0</v>
      </c>
      <c r="J24" s="19">
        <f t="shared" si="8"/>
        <v>0</v>
      </c>
      <c r="K24" s="19">
        <f t="shared" si="8"/>
        <v>0</v>
      </c>
      <c r="L24" s="19">
        <f t="shared" si="8"/>
        <v>0</v>
      </c>
      <c r="M24" s="19">
        <f t="shared" si="8"/>
        <v>0</v>
      </c>
      <c r="N24" s="19">
        <f t="shared" si="8"/>
        <v>9000</v>
      </c>
      <c r="O24" s="19">
        <f t="shared" si="8"/>
        <v>0</v>
      </c>
      <c r="P24" s="19">
        <f t="shared" si="8"/>
        <v>10080</v>
      </c>
      <c r="Q24" s="19">
        <f t="shared" si="8"/>
        <v>-920</v>
      </c>
      <c r="R24" s="19">
        <f t="shared" si="8"/>
        <v>1024</v>
      </c>
      <c r="S24" s="19">
        <f t="shared" si="8"/>
        <v>0</v>
      </c>
      <c r="T24" s="19">
        <f t="shared" si="8"/>
        <v>0</v>
      </c>
      <c r="U24" s="19">
        <f t="shared" si="8"/>
        <v>-10000</v>
      </c>
      <c r="V24" s="19">
        <f t="shared" si="8"/>
        <v>-3000</v>
      </c>
    </row>
    <row r="25" spans="2:22">
      <c r="G25" s="19"/>
      <c r="H25" s="19"/>
      <c r="I25" s="19"/>
      <c r="J25" s="19"/>
      <c r="K25" s="19"/>
      <c r="L25" s="20"/>
      <c r="M25" s="20"/>
      <c r="N25" s="19"/>
      <c r="O25" s="19"/>
      <c r="P25" s="19"/>
      <c r="Q25" s="19"/>
      <c r="R25" s="19"/>
      <c r="S25" s="20"/>
      <c r="T25" s="20"/>
      <c r="U25" s="20"/>
      <c r="V25" s="20"/>
    </row>
    <row r="26" spans="2:22">
      <c r="B26" s="1" t="s">
        <v>31</v>
      </c>
      <c r="C26" s="6" t="s">
        <v>54</v>
      </c>
      <c r="G26" s="19"/>
      <c r="H26" s="19"/>
      <c r="I26" s="19"/>
      <c r="J26" s="19"/>
      <c r="K26" s="19"/>
      <c r="L26" s="20"/>
      <c r="M26" s="20"/>
      <c r="N26" s="19"/>
      <c r="O26" s="19"/>
      <c r="P26" s="19"/>
      <c r="Q26" s="19"/>
      <c r="R26" s="19"/>
      <c r="S26" s="20"/>
      <c r="T26" s="20"/>
      <c r="U26" s="20"/>
      <c r="V26" s="20"/>
    </row>
    <row r="27" spans="2:22">
      <c r="B27" s="1" t="s">
        <v>55</v>
      </c>
      <c r="C27" s="1" t="s">
        <v>56</v>
      </c>
      <c r="G27" s="19"/>
      <c r="H27" s="19"/>
      <c r="I27" s="19"/>
      <c r="J27" s="19">
        <f t="shared" si="0"/>
        <v>0</v>
      </c>
      <c r="K27" s="19">
        <f t="shared" si="1"/>
        <v>0</v>
      </c>
      <c r="L27" s="20">
        <f t="shared" si="2"/>
        <v>0</v>
      </c>
      <c r="M27" s="20"/>
      <c r="N27" s="19"/>
      <c r="O27" s="19"/>
      <c r="P27" s="19"/>
      <c r="Q27" s="19">
        <f t="shared" si="3"/>
        <v>0</v>
      </c>
      <c r="R27" s="19">
        <f t="shared" si="4"/>
        <v>0</v>
      </c>
      <c r="S27" s="20">
        <f t="shared" si="5"/>
        <v>0</v>
      </c>
      <c r="T27" s="20"/>
      <c r="U27" s="20">
        <f t="shared" si="6"/>
        <v>0</v>
      </c>
      <c r="V27" s="20">
        <f t="shared" si="7"/>
        <v>0</v>
      </c>
    </row>
    <row r="28" spans="2:22">
      <c r="B28" s="1" t="s">
        <v>57</v>
      </c>
      <c r="C28" s="1" t="s">
        <v>58</v>
      </c>
      <c r="G28" s="19"/>
      <c r="H28" s="19"/>
      <c r="I28" s="19"/>
      <c r="J28" s="19">
        <f t="shared" si="0"/>
        <v>0</v>
      </c>
      <c r="K28" s="19">
        <f t="shared" si="1"/>
        <v>0</v>
      </c>
      <c r="L28" s="20">
        <f t="shared" si="2"/>
        <v>0</v>
      </c>
      <c r="M28" s="20"/>
      <c r="N28" s="19"/>
      <c r="O28" s="19"/>
      <c r="P28" s="19"/>
      <c r="Q28" s="19">
        <f t="shared" si="3"/>
        <v>0</v>
      </c>
      <c r="R28" s="19">
        <f t="shared" si="4"/>
        <v>0</v>
      </c>
      <c r="S28" s="20">
        <f t="shared" si="5"/>
        <v>0</v>
      </c>
      <c r="T28" s="20"/>
      <c r="U28" s="20">
        <f t="shared" si="6"/>
        <v>0</v>
      </c>
      <c r="V28" s="20">
        <f t="shared" si="7"/>
        <v>0</v>
      </c>
    </row>
    <row r="29" spans="2:22">
      <c r="B29" s="1" t="s">
        <v>59</v>
      </c>
      <c r="C29" s="1" t="s">
        <v>60</v>
      </c>
      <c r="G29" s="19"/>
      <c r="H29" s="19"/>
      <c r="I29" s="19"/>
      <c r="J29" s="19">
        <f t="shared" si="0"/>
        <v>0</v>
      </c>
      <c r="K29" s="19">
        <f t="shared" si="1"/>
        <v>0</v>
      </c>
      <c r="L29" s="20">
        <f t="shared" si="2"/>
        <v>0</v>
      </c>
      <c r="M29" s="20"/>
      <c r="N29" s="19"/>
      <c r="O29" s="19"/>
      <c r="P29" s="19"/>
      <c r="Q29" s="19">
        <f t="shared" si="3"/>
        <v>0</v>
      </c>
      <c r="R29" s="19">
        <f t="shared" si="4"/>
        <v>0</v>
      </c>
      <c r="S29" s="20">
        <f t="shared" si="5"/>
        <v>0</v>
      </c>
      <c r="T29" s="20"/>
      <c r="U29" s="20">
        <f t="shared" si="6"/>
        <v>0</v>
      </c>
      <c r="V29" s="20">
        <f t="shared" si="7"/>
        <v>0</v>
      </c>
    </row>
    <row r="30" spans="2:22">
      <c r="B30" s="1" t="s">
        <v>61</v>
      </c>
      <c r="C30" s="1" t="s">
        <v>62</v>
      </c>
      <c r="G30" s="19"/>
      <c r="H30" s="19"/>
      <c r="I30" s="19"/>
      <c r="J30" s="19">
        <f t="shared" si="0"/>
        <v>0</v>
      </c>
      <c r="K30" s="19">
        <f t="shared" si="1"/>
        <v>0</v>
      </c>
      <c r="L30" s="20">
        <f t="shared" si="2"/>
        <v>0</v>
      </c>
      <c r="M30" s="20"/>
      <c r="N30" s="19"/>
      <c r="O30" s="19"/>
      <c r="P30" s="19"/>
      <c r="Q30" s="19">
        <f t="shared" si="3"/>
        <v>0</v>
      </c>
      <c r="R30" s="19">
        <f t="shared" si="4"/>
        <v>0</v>
      </c>
      <c r="S30" s="20">
        <f t="shared" si="5"/>
        <v>0</v>
      </c>
      <c r="T30" s="20"/>
      <c r="U30" s="20">
        <f t="shared" si="6"/>
        <v>0</v>
      </c>
      <c r="V30" s="20">
        <f t="shared" si="7"/>
        <v>0</v>
      </c>
    </row>
    <row r="31" spans="2:22">
      <c r="B31" s="1" t="s">
        <v>36</v>
      </c>
      <c r="C31" s="1" t="s">
        <v>63</v>
      </c>
      <c r="G31" s="19"/>
      <c r="H31" s="19"/>
      <c r="I31" s="19"/>
      <c r="J31" s="19">
        <f t="shared" si="0"/>
        <v>0</v>
      </c>
      <c r="K31" s="19">
        <f t="shared" si="1"/>
        <v>0</v>
      </c>
      <c r="L31" s="20">
        <f t="shared" si="2"/>
        <v>0</v>
      </c>
      <c r="M31" s="20"/>
      <c r="N31" s="19"/>
      <c r="O31" s="19"/>
      <c r="P31" s="19"/>
      <c r="Q31" s="19">
        <f t="shared" si="3"/>
        <v>0</v>
      </c>
      <c r="R31" s="19">
        <f t="shared" si="4"/>
        <v>0</v>
      </c>
      <c r="S31" s="20">
        <f t="shared" si="5"/>
        <v>0</v>
      </c>
      <c r="T31" s="20"/>
      <c r="U31" s="20">
        <f t="shared" si="6"/>
        <v>0</v>
      </c>
      <c r="V31" s="20">
        <f t="shared" si="7"/>
        <v>0</v>
      </c>
    </row>
    <row r="32" spans="2:22">
      <c r="G32" s="19"/>
      <c r="H32" s="19"/>
      <c r="I32" s="19"/>
      <c r="J32" s="19"/>
      <c r="K32" s="19"/>
      <c r="L32" s="20"/>
      <c r="M32" s="20"/>
      <c r="N32" s="19"/>
      <c r="O32" s="19"/>
      <c r="P32" s="19"/>
      <c r="Q32" s="19"/>
      <c r="R32" s="19"/>
      <c r="S32" s="20"/>
      <c r="T32" s="20"/>
      <c r="U32" s="20"/>
      <c r="V32" s="20"/>
    </row>
    <row r="33" spans="2:22">
      <c r="B33" s="1" t="s">
        <v>31</v>
      </c>
      <c r="C33" s="6" t="s">
        <v>64</v>
      </c>
      <c r="G33" s="19"/>
      <c r="H33" s="19"/>
      <c r="I33" s="19"/>
      <c r="J33" s="19"/>
      <c r="K33" s="19"/>
      <c r="L33" s="20"/>
      <c r="M33" s="20"/>
      <c r="N33" s="19"/>
      <c r="O33" s="19"/>
      <c r="P33" s="19"/>
      <c r="Q33" s="19"/>
      <c r="R33" s="19"/>
      <c r="S33" s="20"/>
      <c r="T33" s="20"/>
      <c r="U33" s="20"/>
      <c r="V33" s="20"/>
    </row>
    <row r="34" spans="2:22">
      <c r="G34" s="19"/>
      <c r="H34" s="19"/>
      <c r="I34" s="19"/>
      <c r="J34" s="19"/>
      <c r="K34" s="19"/>
      <c r="L34" s="20"/>
      <c r="M34" s="20"/>
      <c r="N34" s="19"/>
      <c r="O34" s="19"/>
      <c r="P34" s="19"/>
      <c r="Q34" s="19"/>
      <c r="R34" s="19"/>
      <c r="S34" s="20"/>
      <c r="T34" s="20"/>
      <c r="U34" s="20"/>
      <c r="V34" s="20"/>
    </row>
    <row r="35" spans="2:22">
      <c r="B35" s="1" t="s">
        <v>31</v>
      </c>
      <c r="C35" s="6" t="s">
        <v>65</v>
      </c>
      <c r="G35" s="19"/>
      <c r="H35" s="19"/>
      <c r="I35" s="19"/>
      <c r="J35" s="19"/>
      <c r="K35" s="19"/>
      <c r="L35" s="20"/>
      <c r="M35" s="20"/>
      <c r="N35" s="19"/>
      <c r="O35" s="19"/>
      <c r="P35" s="19"/>
      <c r="Q35" s="19"/>
      <c r="R35" s="19"/>
      <c r="S35" s="20"/>
      <c r="T35" s="20"/>
      <c r="U35" s="20"/>
      <c r="V35" s="20"/>
    </row>
    <row r="36" spans="2:22">
      <c r="G36" s="19"/>
      <c r="H36" s="19"/>
      <c r="I36" s="19"/>
      <c r="J36" s="19"/>
      <c r="K36" s="19"/>
      <c r="L36" s="20"/>
      <c r="M36" s="20"/>
      <c r="N36" s="19"/>
      <c r="O36" s="19"/>
      <c r="P36" s="19"/>
      <c r="Q36" s="19"/>
      <c r="R36" s="19"/>
      <c r="S36" s="20"/>
      <c r="T36" s="20"/>
      <c r="U36" s="20"/>
      <c r="V36" s="20"/>
    </row>
    <row r="37" spans="2:22">
      <c r="B37" s="1" t="s">
        <v>31</v>
      </c>
      <c r="C37" s="6" t="s">
        <v>66</v>
      </c>
      <c r="G37" s="19"/>
      <c r="H37" s="19"/>
      <c r="I37" s="19"/>
      <c r="J37" s="19"/>
      <c r="K37" s="19"/>
      <c r="L37" s="20"/>
      <c r="M37" s="20"/>
      <c r="N37" s="19"/>
      <c r="O37" s="19"/>
      <c r="P37" s="19"/>
      <c r="Q37" s="19"/>
      <c r="R37" s="19"/>
      <c r="S37" s="20"/>
      <c r="T37" s="20"/>
      <c r="U37" s="20"/>
      <c r="V37" s="20"/>
    </row>
    <row r="38" spans="2:22">
      <c r="G38" s="19"/>
      <c r="H38" s="19"/>
      <c r="I38" s="19"/>
      <c r="J38" s="19"/>
      <c r="K38" s="19"/>
      <c r="L38" s="20"/>
      <c r="M38" s="20"/>
      <c r="N38" s="19"/>
      <c r="O38" s="19"/>
      <c r="P38" s="19"/>
      <c r="Q38" s="19"/>
      <c r="R38" s="19"/>
      <c r="S38" s="20"/>
      <c r="T38" s="20"/>
      <c r="U38" s="20"/>
      <c r="V38" s="20"/>
    </row>
    <row r="39" spans="2:22">
      <c r="B39" s="1" t="s">
        <v>31</v>
      </c>
      <c r="C39" s="6" t="s">
        <v>67</v>
      </c>
      <c r="G39" s="19"/>
      <c r="H39" s="19"/>
      <c r="I39" s="19"/>
      <c r="J39" s="19"/>
      <c r="K39" s="19"/>
      <c r="L39" s="20"/>
      <c r="M39" s="20"/>
      <c r="N39" s="19"/>
      <c r="O39" s="19"/>
      <c r="P39" s="19"/>
      <c r="Q39" s="19"/>
      <c r="R39" s="19"/>
      <c r="S39" s="20"/>
      <c r="T39" s="20"/>
      <c r="U39" s="20"/>
      <c r="V39" s="20"/>
    </row>
    <row r="40" spans="2:22">
      <c r="B40" s="1" t="s">
        <v>68</v>
      </c>
      <c r="C40" s="1" t="s">
        <v>69</v>
      </c>
      <c r="G40" s="19"/>
      <c r="H40" s="19"/>
      <c r="I40" s="19"/>
      <c r="J40" s="19"/>
      <c r="K40" s="19"/>
      <c r="L40" s="20"/>
      <c r="M40" s="20"/>
      <c r="N40" s="19"/>
      <c r="O40" s="19"/>
      <c r="P40" s="19"/>
      <c r="Q40" s="19"/>
      <c r="R40" s="19"/>
      <c r="S40" s="20"/>
      <c r="T40" s="20"/>
      <c r="U40" s="20"/>
      <c r="V40" s="20"/>
    </row>
    <row r="41" spans="2:22">
      <c r="B41" s="1" t="s">
        <v>68</v>
      </c>
      <c r="C41" s="1" t="s">
        <v>70</v>
      </c>
      <c r="G41" s="19"/>
      <c r="H41" s="19"/>
      <c r="I41" s="19"/>
      <c r="J41" s="19"/>
      <c r="K41" s="19"/>
      <c r="L41" s="20"/>
      <c r="M41" s="20"/>
      <c r="N41" s="19"/>
      <c r="O41" s="19"/>
      <c r="P41" s="19"/>
      <c r="Q41" s="19"/>
      <c r="R41" s="19"/>
      <c r="S41" s="20"/>
      <c r="T41" s="20"/>
      <c r="U41" s="20"/>
      <c r="V41" s="20"/>
    </row>
    <row r="42" spans="2:22">
      <c r="B42" s="1" t="s">
        <v>68</v>
      </c>
      <c r="C42" s="1" t="s">
        <v>71</v>
      </c>
      <c r="G42" s="19"/>
      <c r="H42" s="19"/>
      <c r="I42" s="19"/>
      <c r="J42" s="19"/>
      <c r="K42" s="19"/>
      <c r="L42" s="20"/>
      <c r="M42" s="20"/>
      <c r="N42" s="19"/>
      <c r="O42" s="19"/>
      <c r="P42" s="19"/>
      <c r="Q42" s="19"/>
      <c r="R42" s="19"/>
      <c r="S42" s="20"/>
      <c r="T42" s="20"/>
      <c r="U42" s="20"/>
      <c r="V42" s="20"/>
    </row>
    <row r="43" spans="2:22">
      <c r="C43" s="1" t="s">
        <v>72</v>
      </c>
      <c r="G43" s="19">
        <v>350</v>
      </c>
      <c r="H43" s="19"/>
      <c r="I43" s="19">
        <v>0</v>
      </c>
      <c r="J43" s="19">
        <f>+G43-I43</f>
        <v>350</v>
      </c>
      <c r="K43" s="19">
        <f>+J43*0.3</f>
        <v>105</v>
      </c>
      <c r="L43" s="20"/>
      <c r="M43" s="20"/>
      <c r="N43" s="19">
        <v>1700</v>
      </c>
      <c r="O43" s="19"/>
      <c r="P43" s="19">
        <v>0</v>
      </c>
      <c r="Q43" s="19">
        <f>+N43-P43</f>
        <v>1700</v>
      </c>
      <c r="R43" s="19">
        <f>+Q43*0.3</f>
        <v>510</v>
      </c>
      <c r="S43" s="20"/>
      <c r="T43" s="20"/>
      <c r="U43" s="98">
        <f>+J43-Q43</f>
        <v>-1350</v>
      </c>
      <c r="V43" s="20">
        <f>+U43*0.3</f>
        <v>-405</v>
      </c>
    </row>
    <row r="44" spans="2:22">
      <c r="B44" s="1" t="s">
        <v>73</v>
      </c>
      <c r="C44" s="1" t="s">
        <v>74</v>
      </c>
      <c r="G44" s="19"/>
      <c r="H44" s="19"/>
      <c r="I44" s="19"/>
      <c r="J44" s="19"/>
      <c r="K44" s="19"/>
      <c r="L44" s="20"/>
      <c r="M44" s="20"/>
      <c r="N44" s="19"/>
      <c r="O44" s="19"/>
      <c r="P44" s="19">
        <v>0</v>
      </c>
      <c r="Q44" s="19">
        <f t="shared" ref="Q44:Q45" si="9">+N44-P44</f>
        <v>0</v>
      </c>
      <c r="R44" s="19">
        <f t="shared" ref="R44:R45" si="10">+Q44*0.3</f>
        <v>0</v>
      </c>
      <c r="S44" s="20"/>
      <c r="T44" s="20"/>
      <c r="U44" s="98">
        <f t="shared" ref="U44:U45" si="11">-G44+N44</f>
        <v>0</v>
      </c>
      <c r="V44" s="20">
        <f t="shared" ref="V44" si="12">+U44*0.3</f>
        <v>0</v>
      </c>
    </row>
    <row r="45" spans="2:22">
      <c r="B45" s="1" t="s">
        <v>68</v>
      </c>
      <c r="C45" s="1" t="s">
        <v>75</v>
      </c>
      <c r="G45" s="19"/>
      <c r="H45" s="19"/>
      <c r="I45" s="19"/>
      <c r="J45" s="19"/>
      <c r="K45" s="19"/>
      <c r="L45" s="20"/>
      <c r="M45" s="20"/>
      <c r="N45" s="19"/>
      <c r="O45" s="19"/>
      <c r="P45" s="19">
        <v>0</v>
      </c>
      <c r="Q45" s="19">
        <f t="shared" si="9"/>
        <v>0</v>
      </c>
      <c r="R45" s="19">
        <f t="shared" si="10"/>
        <v>0</v>
      </c>
      <c r="S45" s="20"/>
      <c r="T45" s="20"/>
      <c r="U45" s="98">
        <f t="shared" si="11"/>
        <v>0</v>
      </c>
      <c r="V45" s="20">
        <f>+U45*0.3</f>
        <v>0</v>
      </c>
    </row>
    <row r="46" spans="2:22">
      <c r="G46" s="19"/>
      <c r="H46" s="19"/>
      <c r="I46" s="19"/>
      <c r="J46" s="19"/>
      <c r="K46" s="19"/>
      <c r="L46" s="20"/>
      <c r="M46" s="20"/>
      <c r="N46" s="19"/>
      <c r="O46" s="19"/>
      <c r="P46" s="19"/>
      <c r="Q46" s="19"/>
      <c r="R46" s="19"/>
      <c r="S46" s="20"/>
      <c r="T46" s="20"/>
      <c r="U46" s="20" t="s">
        <v>76</v>
      </c>
      <c r="V46" s="20">
        <v>0</v>
      </c>
    </row>
    <row r="47" spans="2:22">
      <c r="B47" s="1" t="s">
        <v>31</v>
      </c>
      <c r="C47" s="6" t="s">
        <v>77</v>
      </c>
      <c r="G47" s="19"/>
      <c r="H47" s="19"/>
      <c r="I47" s="19"/>
      <c r="J47" s="19"/>
      <c r="K47" s="19"/>
      <c r="L47" s="20"/>
      <c r="M47" s="20"/>
      <c r="N47" s="19"/>
      <c r="O47" s="19"/>
      <c r="P47" s="19"/>
      <c r="Q47" s="19"/>
      <c r="R47" s="19"/>
      <c r="S47" s="20"/>
      <c r="T47" s="20"/>
      <c r="U47" s="20" t="s">
        <v>78</v>
      </c>
      <c r="V47" s="20">
        <f>+V24+V43+V45</f>
        <v>-3405</v>
      </c>
    </row>
    <row r="48" spans="2:22">
      <c r="G48" s="19"/>
      <c r="H48" s="19"/>
      <c r="I48" s="19"/>
      <c r="J48" s="19"/>
      <c r="K48" s="19"/>
      <c r="L48" s="20"/>
      <c r="M48" s="20"/>
      <c r="N48" s="19"/>
      <c r="O48" s="19"/>
      <c r="P48" s="19"/>
      <c r="Q48" s="19"/>
      <c r="R48" s="19"/>
      <c r="S48" s="20"/>
      <c r="T48" s="20"/>
      <c r="U48" s="20"/>
      <c r="V48" s="20"/>
    </row>
    <row r="49" spans="2:22">
      <c r="B49" s="1" t="s">
        <v>31</v>
      </c>
      <c r="C49" s="6" t="s">
        <v>79</v>
      </c>
      <c r="G49" s="19"/>
      <c r="H49" s="19"/>
      <c r="I49" s="19"/>
      <c r="J49" s="19"/>
      <c r="K49" s="19"/>
      <c r="L49" s="20"/>
      <c r="M49" s="20"/>
      <c r="N49" s="19"/>
      <c r="O49" s="19"/>
      <c r="P49" s="19"/>
      <c r="Q49" s="19"/>
      <c r="R49" s="19"/>
      <c r="S49" s="20"/>
      <c r="T49" s="20"/>
      <c r="U49" s="20" t="s">
        <v>80</v>
      </c>
      <c r="V49" s="20">
        <f>+V47-V46</f>
        <v>-3405</v>
      </c>
    </row>
    <row r="50" spans="2:22">
      <c r="B50" s="1" t="s">
        <v>68</v>
      </c>
      <c r="C50" s="1" t="s">
        <v>81</v>
      </c>
      <c r="G50" s="19"/>
      <c r="H50" s="19"/>
      <c r="I50" s="19"/>
      <c r="J50" s="19"/>
      <c r="K50" s="19"/>
      <c r="L50" s="20"/>
      <c r="M50" s="20"/>
      <c r="N50" s="19"/>
      <c r="O50" s="19"/>
      <c r="P50" s="19"/>
      <c r="Q50" s="19"/>
      <c r="R50" s="19"/>
      <c r="S50" s="20"/>
      <c r="T50" s="20"/>
      <c r="U50" s="20"/>
      <c r="V50" s="20"/>
    </row>
    <row r="51" spans="2:22">
      <c r="B51" s="1" t="s">
        <v>82</v>
      </c>
      <c r="C51" s="1" t="s">
        <v>83</v>
      </c>
      <c r="G51" s="19"/>
      <c r="H51" s="19"/>
      <c r="I51" s="19"/>
      <c r="J51" s="19"/>
      <c r="K51" s="19"/>
      <c r="L51" s="20"/>
      <c r="M51" s="20"/>
      <c r="N51" s="19"/>
      <c r="O51" s="19"/>
      <c r="P51" s="19"/>
      <c r="Q51" s="19"/>
      <c r="R51" s="19"/>
      <c r="S51" s="20"/>
      <c r="T51" s="20"/>
      <c r="U51" s="20" t="s">
        <v>84</v>
      </c>
      <c r="V51" s="20">
        <f>+V49</f>
        <v>-3405</v>
      </c>
    </row>
    <row r="52" spans="2:22">
      <c r="B52" s="1" t="s">
        <v>73</v>
      </c>
      <c r="C52" s="1" t="s">
        <v>85</v>
      </c>
      <c r="G52" s="19"/>
      <c r="H52" s="19"/>
      <c r="I52" s="19"/>
      <c r="J52" s="19"/>
      <c r="K52" s="19"/>
      <c r="L52" s="20"/>
      <c r="M52" s="20"/>
      <c r="N52" s="19"/>
      <c r="O52" s="19"/>
      <c r="P52" s="19"/>
      <c r="Q52" s="19"/>
      <c r="R52" s="19"/>
      <c r="S52" s="20"/>
      <c r="T52" s="20"/>
      <c r="U52" s="20" t="s">
        <v>86</v>
      </c>
      <c r="V52" s="20">
        <v>210</v>
      </c>
    </row>
    <row r="53" spans="2:22">
      <c r="B53" s="1" t="s">
        <v>87</v>
      </c>
      <c r="C53" s="1" t="s">
        <v>88</v>
      </c>
      <c r="G53" s="19"/>
      <c r="H53" s="19"/>
      <c r="I53" s="19"/>
      <c r="J53" s="19"/>
      <c r="K53" s="19"/>
      <c r="L53" s="20"/>
      <c r="M53" s="20"/>
      <c r="N53" s="19">
        <v>850</v>
      </c>
      <c r="O53" s="19"/>
      <c r="P53" s="19">
        <v>0</v>
      </c>
      <c r="Q53" s="19">
        <f>+N53-P53</f>
        <v>850</v>
      </c>
      <c r="R53" s="19">
        <f>+Q53*0.3</f>
        <v>255</v>
      </c>
      <c r="S53" s="20"/>
      <c r="T53" s="20"/>
      <c r="U53" s="20"/>
      <c r="V53" s="20"/>
    </row>
    <row r="54" spans="2:22">
      <c r="B54" s="1" t="s">
        <v>68</v>
      </c>
      <c r="C54" s="1" t="s">
        <v>89</v>
      </c>
      <c r="G54" s="19"/>
      <c r="H54" s="19"/>
      <c r="I54" s="19"/>
      <c r="J54" s="19"/>
      <c r="K54" s="19"/>
      <c r="L54" s="20"/>
      <c r="M54" s="20"/>
      <c r="N54" s="19"/>
      <c r="O54" s="19"/>
      <c r="P54" s="19"/>
      <c r="Q54" s="19"/>
      <c r="R54" s="19"/>
      <c r="S54" s="20"/>
      <c r="T54" s="20"/>
      <c r="U54" s="20"/>
      <c r="V54" s="20"/>
    </row>
    <row r="55" spans="2:22">
      <c r="G55" s="19"/>
      <c r="H55" s="19"/>
      <c r="I55" s="19"/>
      <c r="J55" s="19"/>
      <c r="K55" s="19"/>
      <c r="L55" s="20"/>
      <c r="M55" s="20"/>
      <c r="N55" s="19"/>
      <c r="O55" s="19"/>
      <c r="P55" s="19"/>
      <c r="Q55" s="19"/>
      <c r="R55" s="19"/>
      <c r="S55" s="20"/>
      <c r="T55" s="20"/>
      <c r="U55" s="20"/>
      <c r="V55" s="20"/>
    </row>
    <row r="56" spans="2:22">
      <c r="B56" s="1" t="s">
        <v>31</v>
      </c>
      <c r="C56" s="6" t="s">
        <v>90</v>
      </c>
      <c r="G56" s="19"/>
      <c r="H56" s="19"/>
      <c r="I56" s="19"/>
      <c r="J56" s="19"/>
      <c r="K56" s="19"/>
      <c r="L56" s="20"/>
      <c r="M56" s="20"/>
      <c r="N56" s="19"/>
      <c r="O56" s="19"/>
      <c r="P56" s="19"/>
      <c r="Q56" s="19"/>
      <c r="R56" s="19"/>
      <c r="S56" s="20"/>
      <c r="T56" s="20"/>
      <c r="U56" s="20"/>
      <c r="V56" s="20"/>
    </row>
    <row r="57" spans="2:22">
      <c r="G57" s="19"/>
      <c r="H57" s="19"/>
      <c r="I57" s="19"/>
      <c r="J57" s="19"/>
      <c r="K57" s="19"/>
      <c r="L57" s="20"/>
      <c r="M57" s="20"/>
      <c r="N57" s="19"/>
      <c r="O57" s="19"/>
      <c r="P57" s="19"/>
      <c r="Q57" s="19"/>
      <c r="R57" s="19"/>
      <c r="S57" s="20"/>
      <c r="T57" s="20"/>
      <c r="U57" s="20"/>
      <c r="V57" s="20"/>
    </row>
    <row r="58" spans="2:22">
      <c r="B58" s="1" t="s">
        <v>31</v>
      </c>
      <c r="C58" s="6" t="s">
        <v>91</v>
      </c>
      <c r="G58" s="19"/>
      <c r="H58" s="19"/>
      <c r="I58" s="19"/>
      <c r="J58" s="19"/>
      <c r="K58" s="19"/>
      <c r="L58" s="20"/>
      <c r="M58" s="20"/>
      <c r="N58" s="19"/>
      <c r="O58" s="19"/>
      <c r="P58" s="19"/>
      <c r="Q58" s="19"/>
      <c r="R58" s="19"/>
      <c r="S58" s="20"/>
      <c r="T58" s="20"/>
      <c r="U58" s="20"/>
      <c r="V58" s="20"/>
    </row>
    <row r="59" spans="2:22">
      <c r="G59" s="19"/>
      <c r="H59" s="19"/>
      <c r="I59" s="19"/>
      <c r="J59" s="19"/>
      <c r="K59" s="19"/>
      <c r="L59" s="20"/>
      <c r="M59" s="20"/>
      <c r="N59" s="19"/>
      <c r="O59" s="19"/>
      <c r="P59" s="19"/>
      <c r="Q59" s="19"/>
      <c r="R59" s="19"/>
      <c r="S59" s="20"/>
      <c r="T59" s="20"/>
      <c r="U59" s="20"/>
      <c r="V59" s="20"/>
    </row>
    <row r="60" spans="2:22">
      <c r="B60" s="1" t="s">
        <v>92</v>
      </c>
      <c r="C60" s="6" t="s">
        <v>93</v>
      </c>
      <c r="G60" s="19"/>
      <c r="H60" s="19"/>
      <c r="I60" s="19"/>
      <c r="J60" s="19"/>
      <c r="K60" s="19"/>
      <c r="L60" s="20"/>
      <c r="M60" s="20"/>
      <c r="N60" s="19"/>
      <c r="O60" s="19"/>
      <c r="P60" s="19"/>
      <c r="Q60" s="19"/>
      <c r="R60" s="19"/>
      <c r="S60" s="20"/>
      <c r="T60" s="20"/>
      <c r="U60" s="20"/>
      <c r="V60" s="20"/>
    </row>
    <row r="61" spans="2:22">
      <c r="G61" s="19"/>
      <c r="H61" s="1"/>
      <c r="I61" s="1"/>
      <c r="J61" s="1"/>
    </row>
    <row r="62" spans="2:22">
      <c r="B62" s="1" t="s">
        <v>92</v>
      </c>
      <c r="C62" s="1" t="s">
        <v>94</v>
      </c>
      <c r="G62" s="19"/>
      <c r="H62" s="1"/>
      <c r="I62" s="1"/>
      <c r="J62" s="1"/>
    </row>
    <row r="63" spans="2:22">
      <c r="B63" s="1" t="s">
        <v>92</v>
      </c>
      <c r="C63" s="1" t="s">
        <v>95</v>
      </c>
      <c r="G63" s="19"/>
      <c r="H63" s="1"/>
      <c r="I63" s="1"/>
      <c r="J63" s="1"/>
    </row>
    <row r="64" spans="2:22">
      <c r="B64" s="1" t="s">
        <v>96</v>
      </c>
      <c r="C64" s="1" t="s">
        <v>97</v>
      </c>
      <c r="G64" s="19"/>
      <c r="H64" s="1"/>
      <c r="I64" s="1"/>
      <c r="J64" s="1"/>
    </row>
    <row r="65" spans="2:10">
      <c r="B65" s="1" t="s">
        <v>31</v>
      </c>
      <c r="C65" s="6" t="s">
        <v>98</v>
      </c>
      <c r="G65" s="19"/>
      <c r="H65" s="1"/>
      <c r="I65" s="1"/>
      <c r="J65" s="1"/>
    </row>
    <row r="66" spans="2:10">
      <c r="B66" s="1" t="s">
        <v>31</v>
      </c>
      <c r="C66" s="6" t="s">
        <v>99</v>
      </c>
      <c r="G66" s="19"/>
      <c r="H66" s="1"/>
      <c r="I66" s="1"/>
      <c r="J66" s="1"/>
    </row>
    <row r="67" spans="2:10">
      <c r="G67" s="19"/>
      <c r="H67" s="1"/>
      <c r="I67" s="1"/>
      <c r="J67" s="1"/>
    </row>
    <row r="68" spans="2:10">
      <c r="B68" s="1" t="s">
        <v>92</v>
      </c>
      <c r="C68" s="6" t="s">
        <v>100</v>
      </c>
      <c r="G68" s="19"/>
      <c r="H68" s="1"/>
      <c r="I68" s="1"/>
      <c r="J68" s="1"/>
    </row>
    <row r="69" spans="2:10">
      <c r="G69" s="19"/>
      <c r="H69" s="1"/>
      <c r="I69" s="1"/>
      <c r="J69" s="1"/>
    </row>
    <row r="70" spans="2:10">
      <c r="B70" s="1" t="s">
        <v>31</v>
      </c>
      <c r="C70" s="6" t="s">
        <v>101</v>
      </c>
      <c r="G70" s="19"/>
      <c r="H70" s="1"/>
      <c r="I70" s="1"/>
      <c r="J70" s="1"/>
    </row>
    <row r="71" spans="2:10">
      <c r="H71" s="1"/>
      <c r="I71" s="1"/>
      <c r="J71" s="1"/>
    </row>
  </sheetData>
  <mergeCells count="2">
    <mergeCell ref="G7:L7"/>
    <mergeCell ref="N7:S7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6C73-5712-9444-AF3E-D650499A19D6}">
  <sheetPr>
    <pageSetUpPr fitToPage="1"/>
  </sheetPr>
  <dimension ref="A1:P84"/>
  <sheetViews>
    <sheetView showGridLines="0" tabSelected="1" topLeftCell="A7" zoomScale="175" zoomScaleNormal="90" workbookViewId="0">
      <selection activeCell="E32" sqref="E32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2.7109375" style="23" bestFit="1" customWidth="1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104</v>
      </c>
    </row>
    <row r="3" spans="1:13" ht="14.1" thickBot="1">
      <c r="B3" s="24"/>
      <c r="C3" s="24"/>
      <c r="D3" s="25"/>
      <c r="F3" s="23" t="s">
        <v>105</v>
      </c>
    </row>
    <row r="4" spans="1:13">
      <c r="F4" s="23" t="s">
        <v>106</v>
      </c>
      <c r="H4" s="23">
        <v>0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9000</v>
      </c>
      <c r="E8" s="33"/>
      <c r="F8" s="32">
        <v>9000</v>
      </c>
      <c r="G8" s="34"/>
      <c r="H8" s="32">
        <v>0</v>
      </c>
      <c r="I8" s="34"/>
      <c r="J8" s="32"/>
    </row>
    <row r="9" spans="1:13" ht="20.100000000000001" customHeight="1">
      <c r="B9" s="31" t="s">
        <v>114</v>
      </c>
      <c r="D9" s="32"/>
      <c r="E9" s="33"/>
      <c r="F9" s="127">
        <v>1700</v>
      </c>
      <c r="G9" s="34"/>
      <c r="H9" s="32">
        <f>+D9-F9</f>
        <v>-1700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/>
      <c r="G10" s="34"/>
      <c r="H10" s="32">
        <f>+D10-F10</f>
        <v>0</v>
      </c>
      <c r="I10" s="34"/>
      <c r="J10" s="35"/>
    </row>
    <row r="11" spans="1:13" ht="20.100000000000001" customHeight="1">
      <c r="B11" s="31" t="s">
        <v>117</v>
      </c>
      <c r="D11" s="35">
        <v>3000</v>
      </c>
      <c r="E11" s="33"/>
      <c r="F11" s="32">
        <v>3000</v>
      </c>
      <c r="G11" s="34"/>
      <c r="H11" s="32">
        <v>0</v>
      </c>
      <c r="I11" s="34"/>
      <c r="J11" s="35"/>
    </row>
    <row r="12" spans="1:13" ht="20.100000000000001" customHeight="1">
      <c r="B12" s="31" t="s">
        <v>118</v>
      </c>
      <c r="D12" s="32">
        <v>1000</v>
      </c>
      <c r="E12" s="33"/>
      <c r="F12" s="32">
        <v>1000</v>
      </c>
      <c r="G12" s="34"/>
      <c r="H12" s="32">
        <v>0</v>
      </c>
      <c r="I12" s="34"/>
      <c r="J12" s="32"/>
    </row>
    <row r="13" spans="1:13" ht="20.100000000000001" customHeight="1">
      <c r="B13" s="31" t="s">
        <v>119</v>
      </c>
      <c r="D13" s="32">
        <v>1000</v>
      </c>
      <c r="E13" s="33"/>
      <c r="F13" s="32">
        <v>1000</v>
      </c>
      <c r="G13" s="34"/>
      <c r="H13" s="32"/>
      <c r="I13" s="34"/>
      <c r="J13" s="35"/>
      <c r="L13" s="23">
        <f>+H9+H15+H16</f>
        <v>-3550</v>
      </c>
    </row>
    <row r="14" spans="1:13" ht="20.100000000000001" customHeight="1">
      <c r="B14" s="31"/>
      <c r="D14" s="32"/>
      <c r="E14" s="33"/>
      <c r="F14" s="32">
        <v>80</v>
      </c>
      <c r="G14" s="34"/>
      <c r="H14" s="128">
        <v>80</v>
      </c>
      <c r="I14" s="34"/>
      <c r="J14" s="35"/>
      <c r="L14" s="23">
        <v>3470</v>
      </c>
    </row>
    <row r="15" spans="1:13" ht="20.100000000000001" customHeight="1">
      <c r="B15" s="31" t="s">
        <v>120</v>
      </c>
      <c r="D15" s="127">
        <v>1000</v>
      </c>
      <c r="E15" s="33"/>
      <c r="F15" s="32"/>
      <c r="G15" s="34"/>
      <c r="H15" s="32">
        <v>-1000</v>
      </c>
      <c r="I15" s="34"/>
      <c r="J15" s="32"/>
      <c r="L15" s="23">
        <v>0.3</v>
      </c>
    </row>
    <row r="16" spans="1:13" ht="20.100000000000001" customHeight="1">
      <c r="B16" s="31" t="s">
        <v>121</v>
      </c>
      <c r="D16" s="127">
        <v>850</v>
      </c>
      <c r="E16" s="33"/>
      <c r="F16" s="32"/>
      <c r="G16" s="34"/>
      <c r="H16" s="32">
        <v>-850</v>
      </c>
      <c r="I16" s="34"/>
      <c r="J16" s="35"/>
      <c r="L16" s="23">
        <f>+L14*L15</f>
        <v>1041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-F26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+M17*0.3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2"/>
      <c r="M19" s="23">
        <f>+M16+M18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  <c r="L20" s="23">
        <f>SUM(H16:H19)</f>
        <v>-850</v>
      </c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hidden="1" customHeight="1">
      <c r="B22" s="31"/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2"/>
      <c r="G23" s="34"/>
      <c r="H23" s="32"/>
      <c r="I23" s="34"/>
      <c r="J23" s="35"/>
    </row>
    <row r="24" spans="2:14" ht="20.100000000000001" customHeight="1">
      <c r="B24" s="31"/>
      <c r="D24" s="32"/>
      <c r="E24" s="33"/>
      <c r="F24" s="35"/>
      <c r="G24" s="34"/>
      <c r="H24" s="32">
        <f>SUM(H9:H16)</f>
        <v>-3470</v>
      </c>
      <c r="I24" s="34"/>
      <c r="J24" s="32"/>
      <c r="L24" s="23">
        <f>+L13*0.3</f>
        <v>-1065</v>
      </c>
    </row>
    <row r="25" spans="2:14" ht="20.100000000000001" customHeight="1">
      <c r="B25" s="31"/>
      <c r="D25" s="32"/>
      <c r="E25" s="33"/>
      <c r="F25" s="35"/>
      <c r="G25" s="34"/>
      <c r="H25" s="36"/>
      <c r="I25" s="34"/>
      <c r="J25" s="36"/>
    </row>
    <row r="26" spans="2:14" ht="20.100000000000001" customHeight="1">
      <c r="B26" s="31"/>
      <c r="D26" s="32"/>
      <c r="E26" s="33"/>
      <c r="F26" s="32"/>
      <c r="G26" s="34"/>
      <c r="H26" s="37"/>
      <c r="I26" s="34"/>
      <c r="J26" s="34"/>
    </row>
    <row r="27" spans="2:14" ht="20.100000000000001" customHeight="1">
      <c r="B27" s="31" t="s">
        <v>122</v>
      </c>
      <c r="D27" s="32">
        <f>+D8-D11-D12-D13-D15-D16</f>
        <v>2150</v>
      </c>
      <c r="E27" s="33"/>
      <c r="F27" s="32">
        <f>+F8+F9-F11-F12-F13-F14</f>
        <v>5620</v>
      </c>
      <c r="G27" s="34"/>
      <c r="H27" s="34">
        <f>+F27-D27</f>
        <v>3470</v>
      </c>
      <c r="I27" s="34"/>
      <c r="J27" s="34">
        <f>+D27</f>
        <v>2150</v>
      </c>
      <c r="L27" s="108">
        <v>0.3</v>
      </c>
      <c r="M27" s="23">
        <f>+J27*L27</f>
        <v>645</v>
      </c>
      <c r="N27" s="115">
        <f>+M27/J27</f>
        <v>0.3</v>
      </c>
    </row>
    <row r="28" spans="2:14" ht="20.100000000000001" customHeight="1">
      <c r="B28" s="31" t="s">
        <v>123</v>
      </c>
      <c r="D28" s="32">
        <f>+F28</f>
        <v>1686</v>
      </c>
      <c r="E28" s="111">
        <f>+F28/D27</f>
        <v>0.78418604651162793</v>
      </c>
      <c r="F28" s="32">
        <f>+F27*0.3</f>
        <v>1686</v>
      </c>
      <c r="G28" s="34"/>
      <c r="H28" s="37" t="s">
        <v>119</v>
      </c>
      <c r="I28" s="34"/>
      <c r="J28" s="34">
        <v>-80</v>
      </c>
      <c r="L28" s="108">
        <f>+L27</f>
        <v>0.3</v>
      </c>
      <c r="M28" s="23">
        <f>+J28*L28</f>
        <v>-24</v>
      </c>
      <c r="N28" s="115">
        <f>+M28/$J$27</f>
        <v>-1.1162790697674419E-2</v>
      </c>
    </row>
    <row r="29" spans="2:14" ht="20.100000000000001" customHeight="1">
      <c r="B29" s="31" t="s">
        <v>124</v>
      </c>
      <c r="D29" s="128">
        <f>+F29*0.3</f>
        <v>-24</v>
      </c>
      <c r="E29" s="111"/>
      <c r="F29" s="32">
        <v>-80</v>
      </c>
      <c r="G29" s="34"/>
      <c r="H29" s="37"/>
      <c r="I29" s="34"/>
      <c r="J29" s="34"/>
      <c r="L29" s="108"/>
      <c r="N29" s="115"/>
    </row>
    <row r="30" spans="2:14" ht="20.100000000000001" customHeight="1">
      <c r="B30" s="31" t="s">
        <v>125</v>
      </c>
      <c r="D30" s="32">
        <f>+F30*0.3</f>
        <v>-24</v>
      </c>
      <c r="E30" s="111"/>
      <c r="F30" s="32">
        <v>-80</v>
      </c>
      <c r="G30" s="34"/>
      <c r="H30" s="37"/>
      <c r="I30" s="34"/>
      <c r="J30" s="34"/>
      <c r="L30" s="108"/>
      <c r="N30" s="115"/>
    </row>
    <row r="31" spans="2:14" ht="20.100000000000001" customHeight="1">
      <c r="B31" s="31" t="s">
        <v>126</v>
      </c>
      <c r="D31" s="32">
        <v>-1065</v>
      </c>
      <c r="E31" s="112">
        <f>+D31/D27</f>
        <v>-0.49534883720930234</v>
      </c>
      <c r="F31" s="32"/>
      <c r="G31" s="34"/>
      <c r="H31" s="37"/>
      <c r="I31" s="34"/>
      <c r="J31" s="34"/>
      <c r="L31" s="108"/>
      <c r="N31" s="115"/>
    </row>
    <row r="32" spans="2:14" ht="20.100000000000001" customHeight="1">
      <c r="B32" s="31" t="s">
        <v>127</v>
      </c>
      <c r="D32" s="99">
        <f>SUM(D28:D31)</f>
        <v>573</v>
      </c>
      <c r="E32" s="112">
        <f>+D32/D27</f>
        <v>0.26651162790697674</v>
      </c>
      <c r="F32" s="32"/>
      <c r="G32" s="34"/>
      <c r="H32" s="37" t="s">
        <v>128</v>
      </c>
      <c r="I32" s="34"/>
      <c r="J32" s="34">
        <v>0</v>
      </c>
      <c r="L32" s="108">
        <f t="shared" ref="L32" si="0">+L31</f>
        <v>0</v>
      </c>
      <c r="M32" s="23">
        <f t="shared" ref="M31:M32" si="1">+J32*L32</f>
        <v>0</v>
      </c>
      <c r="N32" s="115">
        <f t="shared" ref="N31:N32" si="2">+M32/$J$27</f>
        <v>0</v>
      </c>
    </row>
    <row r="33" spans="1:14" ht="20.100000000000001" customHeight="1" thickBot="1">
      <c r="B33" s="38" t="s">
        <v>129</v>
      </c>
      <c r="D33" s="39">
        <f>+D27-D32</f>
        <v>1577</v>
      </c>
      <c r="E33" s="33"/>
      <c r="F33" s="39">
        <f>+F27-F28</f>
        <v>3934</v>
      </c>
      <c r="G33" s="34"/>
      <c r="H33" s="37"/>
      <c r="I33" s="34"/>
      <c r="J33" s="34"/>
      <c r="N33" s="115">
        <f>SUM(N27:N32)</f>
        <v>0.28883720930232559</v>
      </c>
    </row>
    <row r="34" spans="1:14" ht="14.1" thickTop="1"/>
    <row r="36" spans="1:14" ht="15.95">
      <c r="A36" s="26" t="s">
        <v>130</v>
      </c>
      <c r="D36" s="23">
        <f>+D16*0.3</f>
        <v>255</v>
      </c>
    </row>
    <row r="37" spans="1:14">
      <c r="D37" s="23" t="e">
        <f>+D36/D26</f>
        <v>#DIV/0!</v>
      </c>
      <c r="F37" s="23" t="e">
        <f>+D32+D37</f>
        <v>#DIV/0!</v>
      </c>
    </row>
    <row r="38" spans="1:14" s="27" customFormat="1" ht="20.100000000000001" customHeight="1">
      <c r="A38" s="21"/>
      <c r="B38" s="40" t="s">
        <v>131</v>
      </c>
      <c r="C38" s="41"/>
      <c r="D38" s="42" t="s">
        <v>132</v>
      </c>
      <c r="E38" s="43"/>
      <c r="F38" s="42" t="s">
        <v>133</v>
      </c>
      <c r="G38" s="43"/>
      <c r="H38" s="42" t="s">
        <v>134</v>
      </c>
      <c r="I38" s="43"/>
      <c r="J38" s="42" t="s">
        <v>135</v>
      </c>
      <c r="K38" s="43"/>
      <c r="L38" s="42" t="s">
        <v>136</v>
      </c>
      <c r="M38" s="30"/>
    </row>
    <row r="39" spans="1:14" ht="20.100000000000001" customHeight="1">
      <c r="B39" s="44" t="s">
        <v>116</v>
      </c>
      <c r="C39" s="45"/>
      <c r="D39" s="46"/>
      <c r="E39" s="46"/>
      <c r="F39" s="46"/>
      <c r="G39" s="46"/>
      <c r="H39" s="46"/>
      <c r="I39" s="46"/>
      <c r="J39" s="46"/>
      <c r="K39" s="46"/>
      <c r="L39" s="46"/>
    </row>
    <row r="40" spans="1:14" ht="20.100000000000001" customHeight="1">
      <c r="B40" s="44"/>
      <c r="C40" s="44"/>
      <c r="D40" s="47"/>
      <c r="E40" s="48"/>
      <c r="F40" s="48"/>
      <c r="G40" s="48"/>
      <c r="H40" s="46"/>
      <c r="I40" s="46"/>
      <c r="J40" s="46"/>
      <c r="K40" s="46"/>
      <c r="L40" s="46"/>
    </row>
    <row r="41" spans="1:14" s="23" customFormat="1" ht="20.100000000000001" customHeight="1">
      <c r="A41" s="21"/>
      <c r="B41" s="31"/>
      <c r="C41" s="45"/>
      <c r="D41" s="49"/>
      <c r="E41" s="49"/>
      <c r="F41" s="49"/>
      <c r="G41" s="49"/>
      <c r="H41" s="49"/>
      <c r="I41" s="50"/>
      <c r="J41" s="51"/>
      <c r="K41" s="51"/>
      <c r="L41" s="46"/>
      <c r="M41" s="23" t="s">
        <v>137</v>
      </c>
    </row>
    <row r="42" spans="1:14" ht="20.100000000000001" customHeight="1">
      <c r="B42" s="44"/>
      <c r="C42" s="44"/>
      <c r="D42" s="48"/>
      <c r="E42" s="48"/>
      <c r="F42" s="48"/>
      <c r="G42" s="48"/>
      <c r="H42" s="46"/>
      <c r="I42" s="46"/>
      <c r="J42" s="46"/>
      <c r="K42" s="46"/>
      <c r="L42" s="46"/>
    </row>
    <row r="43" spans="1:14" ht="20.100000000000001" customHeight="1">
      <c r="B43" s="44" t="s">
        <v>138</v>
      </c>
      <c r="C43" s="44"/>
      <c r="D43" s="48">
        <v>0</v>
      </c>
      <c r="E43" s="48"/>
      <c r="F43" s="48">
        <v>50</v>
      </c>
      <c r="G43" s="48"/>
      <c r="H43" s="49">
        <f>+D43-F43</f>
        <v>-50</v>
      </c>
      <c r="I43" s="46"/>
      <c r="J43" s="46">
        <v>0.3</v>
      </c>
      <c r="K43" s="46"/>
      <c r="L43" s="46">
        <f>+H43*J43</f>
        <v>-15</v>
      </c>
    </row>
    <row r="44" spans="1:14" ht="20.100000000000001" customHeight="1">
      <c r="B44" s="44" t="s">
        <v>139</v>
      </c>
      <c r="C44" s="44"/>
      <c r="D44" s="48">
        <v>0</v>
      </c>
      <c r="E44" s="48"/>
      <c r="F44" s="48">
        <v>0</v>
      </c>
      <c r="G44" s="48"/>
      <c r="H44" s="49"/>
      <c r="I44" s="46"/>
      <c r="J44" s="46"/>
      <c r="K44" s="46"/>
      <c r="L44" s="46">
        <v>0</v>
      </c>
    </row>
    <row r="45" spans="1:14" s="23" customFormat="1" ht="20.100000000000001" customHeight="1">
      <c r="A45" s="21"/>
      <c r="B45" s="31" t="s">
        <v>84</v>
      </c>
      <c r="C45" s="45"/>
      <c r="D45" s="49"/>
      <c r="E45" s="49"/>
      <c r="F45" s="49"/>
      <c r="G45" s="49"/>
      <c r="H45" s="49"/>
      <c r="I45" s="50"/>
      <c r="J45" s="51"/>
      <c r="K45" s="51"/>
      <c r="L45" s="46"/>
    </row>
    <row r="46" spans="1:14" ht="20.100000000000001" customHeight="1">
      <c r="B46" s="45" t="s">
        <v>140</v>
      </c>
      <c r="C46" s="45"/>
      <c r="D46" s="49"/>
      <c r="E46" s="49"/>
      <c r="F46" s="49">
        <v>0</v>
      </c>
      <c r="G46" s="49"/>
      <c r="H46" s="49">
        <f>+D46-F46</f>
        <v>0</v>
      </c>
      <c r="I46" s="50"/>
      <c r="J46" s="51">
        <v>0.3</v>
      </c>
      <c r="K46" s="51"/>
      <c r="L46" s="49">
        <f>+H46*J46</f>
        <v>0</v>
      </c>
      <c r="M46" s="23" t="s">
        <v>116</v>
      </c>
    </row>
    <row r="47" spans="1:14" ht="20.100000000000001" customHeight="1">
      <c r="A47" s="26"/>
      <c r="B47" s="103" t="s">
        <v>141</v>
      </c>
      <c r="C47" s="44"/>
      <c r="D47" s="104"/>
      <c r="E47" s="104"/>
      <c r="F47" s="105">
        <v>0</v>
      </c>
      <c r="G47" s="105"/>
      <c r="H47" s="105">
        <f>+D47-F47</f>
        <v>0</v>
      </c>
      <c r="I47" s="104"/>
      <c r="J47" s="106">
        <v>0.3</v>
      </c>
      <c r="K47" s="106"/>
      <c r="L47" s="105">
        <f>+H47*J47</f>
        <v>0</v>
      </c>
    </row>
    <row r="48" spans="1:14" ht="20.100000000000001" customHeight="1">
      <c r="B48" s="113" t="s">
        <v>142</v>
      </c>
      <c r="C48" s="45"/>
      <c r="D48" s="49"/>
      <c r="E48" s="49"/>
      <c r="F48" s="49">
        <v>0</v>
      </c>
      <c r="G48" s="49"/>
      <c r="H48" s="49">
        <v>0</v>
      </c>
      <c r="I48" s="50"/>
      <c r="J48" s="51">
        <v>0.3</v>
      </c>
      <c r="K48" s="51"/>
      <c r="L48" s="49">
        <v>0</v>
      </c>
    </row>
    <row r="49" spans="1:16" s="23" customFormat="1" ht="20.100000000000001" customHeight="1">
      <c r="A49" s="21"/>
      <c r="B49" s="45"/>
      <c r="C49" s="45"/>
      <c r="D49" s="52"/>
      <c r="E49" s="52"/>
      <c r="F49" s="52"/>
      <c r="G49" s="49"/>
      <c r="H49" s="49"/>
      <c r="I49" s="50"/>
      <c r="J49" s="51"/>
      <c r="K49" s="51"/>
      <c r="L49" s="49"/>
    </row>
    <row r="50" spans="1:16" s="23" customFormat="1" ht="20.100000000000001" customHeight="1">
      <c r="A50" s="21"/>
      <c r="B50" s="45"/>
      <c r="C50" s="45"/>
      <c r="D50" s="49"/>
      <c r="E50" s="49"/>
      <c r="F50" s="49"/>
      <c r="G50" s="49"/>
      <c r="H50" s="49"/>
      <c r="I50" s="50"/>
      <c r="J50" s="51"/>
      <c r="K50" s="51"/>
      <c r="L50" s="49"/>
    </row>
    <row r="51" spans="1:16" s="23" customFormat="1" ht="20.100000000000001" customHeight="1">
      <c r="A51" s="21"/>
      <c r="B51" s="40" t="s">
        <v>143</v>
      </c>
      <c r="C51" s="41"/>
      <c r="D51" s="53">
        <f>SUM(D41:D50)</f>
        <v>0</v>
      </c>
      <c r="E51" s="54"/>
      <c r="F51" s="53">
        <f>SUM(F48:F50)</f>
        <v>0</v>
      </c>
      <c r="G51" s="54"/>
      <c r="H51" s="53">
        <f>SUM(H41:H50)</f>
        <v>-50</v>
      </c>
      <c r="I51" s="43"/>
      <c r="J51" s="42"/>
      <c r="K51" s="43"/>
      <c r="L51" s="53">
        <f>SUM(L43:L50)</f>
        <v>-15</v>
      </c>
    </row>
    <row r="52" spans="1:16" s="23" customFormat="1" ht="20.100000000000001" customHeight="1">
      <c r="A52" s="21"/>
      <c r="B52" s="45"/>
      <c r="C52" s="45"/>
      <c r="D52" s="49"/>
      <c r="E52" s="49"/>
      <c r="F52" s="49"/>
      <c r="G52" s="49"/>
      <c r="H52" s="49"/>
      <c r="I52" s="46"/>
      <c r="J52" s="46"/>
      <c r="K52" s="46"/>
      <c r="L52" s="46"/>
    </row>
    <row r="53" spans="1:16" s="23" customFormat="1" ht="20.100000000000001" customHeight="1">
      <c r="A53" s="21"/>
      <c r="B53" s="44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0.100000000000001" customHeight="1">
      <c r="A54" s="21"/>
      <c r="B54" s="56"/>
      <c r="C54" s="44"/>
      <c r="D54" s="55"/>
      <c r="E54" s="55"/>
      <c r="F54" s="55"/>
      <c r="G54" s="55"/>
      <c r="H54" s="49"/>
      <c r="I54" s="50"/>
      <c r="J54" s="51"/>
      <c r="K54" s="51"/>
      <c r="L54" s="49"/>
      <c r="M54" s="23" t="s">
        <v>144</v>
      </c>
    </row>
    <row r="55" spans="1:16" s="23" customFormat="1" ht="26.25" customHeight="1">
      <c r="A55" s="21"/>
      <c r="B55" s="56"/>
      <c r="C55" s="44"/>
      <c r="D55" s="55"/>
      <c r="E55" s="55"/>
      <c r="F55" s="55"/>
      <c r="G55" s="55"/>
      <c r="H55" s="49"/>
      <c r="I55" s="50"/>
      <c r="J55" s="51"/>
      <c r="K55" s="51"/>
      <c r="L55" s="49"/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</row>
    <row r="57" spans="1:16" s="23" customFormat="1" ht="24.75" customHeight="1">
      <c r="A57" s="26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</row>
    <row r="58" spans="1:16" s="23" customFormat="1" ht="23.25" customHeight="1">
      <c r="A58" s="21"/>
      <c r="B58" s="56"/>
      <c r="C58" s="44"/>
      <c r="D58" s="55"/>
      <c r="E58" s="55"/>
      <c r="F58" s="55"/>
      <c r="G58" s="55"/>
      <c r="H58" s="49" t="s">
        <v>76</v>
      </c>
      <c r="I58" s="46"/>
      <c r="J58" s="46"/>
      <c r="K58" s="46"/>
      <c r="L58" s="49">
        <v>0</v>
      </c>
      <c r="P58" s="114">
        <v>105</v>
      </c>
    </row>
    <row r="59" spans="1:16" s="23" customFormat="1" ht="23.25" customHeight="1">
      <c r="A59" s="27"/>
      <c r="B59" s="56"/>
      <c r="C59" s="44"/>
      <c r="D59" s="55"/>
      <c r="E59" s="55"/>
      <c r="F59" s="55"/>
      <c r="G59" s="55"/>
      <c r="H59" s="49" t="s">
        <v>78</v>
      </c>
      <c r="I59" s="46"/>
      <c r="J59" s="46"/>
      <c r="K59" s="46"/>
      <c r="L59" s="49">
        <f>+L51</f>
        <v>-15</v>
      </c>
      <c r="M59" s="23" t="s">
        <v>145</v>
      </c>
      <c r="O59" s="23">
        <v>240</v>
      </c>
      <c r="P59" s="107">
        <v>135</v>
      </c>
    </row>
    <row r="60" spans="1:16" s="23" customFormat="1" ht="20.100000000000001" customHeight="1">
      <c r="A60" s="21"/>
      <c r="B60" s="56"/>
      <c r="C60" s="44"/>
      <c r="D60" s="55"/>
      <c r="E60" s="55"/>
      <c r="F60" s="55"/>
      <c r="G60" s="55"/>
      <c r="H60" s="49"/>
      <c r="I60" s="46"/>
      <c r="J60" s="46"/>
      <c r="K60" s="46"/>
      <c r="L60" s="49"/>
      <c r="M60" s="23" t="s">
        <v>146</v>
      </c>
      <c r="O60" s="107">
        <v>135</v>
      </c>
      <c r="P60" s="23">
        <v>240</v>
      </c>
    </row>
    <row r="61" spans="1:16" s="23" customFormat="1" ht="20.100000000000001" customHeight="1">
      <c r="A61" s="21"/>
      <c r="B61" s="56"/>
      <c r="C61" s="44"/>
      <c r="D61" s="55"/>
      <c r="E61" s="55"/>
      <c r="F61" s="55"/>
      <c r="G61" s="55"/>
      <c r="H61" s="49"/>
      <c r="I61" s="46"/>
      <c r="J61" s="46"/>
      <c r="K61" s="46"/>
      <c r="L61" s="49"/>
      <c r="O61" s="114">
        <v>105</v>
      </c>
    </row>
    <row r="62" spans="1:16" s="23" customFormat="1" ht="20.100000000000001" customHeight="1">
      <c r="A62" s="21"/>
      <c r="B62" s="56" t="s">
        <v>147</v>
      </c>
      <c r="C62" s="44"/>
      <c r="D62" s="55"/>
      <c r="E62" s="55"/>
      <c r="F62" s="55"/>
      <c r="G62" s="55"/>
      <c r="H62" s="49"/>
      <c r="I62" s="46"/>
      <c r="J62" s="57"/>
      <c r="K62" s="57"/>
      <c r="L62" s="46">
        <f>+L59-L58</f>
        <v>-15</v>
      </c>
    </row>
    <row r="63" spans="1:16" s="23" customFormat="1">
      <c r="A63" s="21"/>
      <c r="B63" s="21"/>
      <c r="C63" s="21"/>
      <c r="I63" s="30"/>
      <c r="J63" s="30"/>
      <c r="K63" s="30"/>
      <c r="L63" s="30"/>
    </row>
    <row r="65" spans="1:13" s="23" customFormat="1" ht="15.95">
      <c r="A65" s="26" t="s">
        <v>148</v>
      </c>
      <c r="B65" s="26" t="s">
        <v>149</v>
      </c>
      <c r="C65" s="21"/>
    </row>
    <row r="66" spans="1:13" s="23" customFormat="1">
      <c r="A66" s="21"/>
      <c r="B66" s="21"/>
      <c r="C66" s="21"/>
      <c r="H66" s="58" t="s">
        <v>150</v>
      </c>
    </row>
    <row r="67" spans="1:13" s="23" customFormat="1" ht="20.100000000000001" customHeight="1">
      <c r="A67" s="21"/>
      <c r="B67" s="59" t="s">
        <v>151</v>
      </c>
      <c r="C67" s="21"/>
      <c r="D67" s="55">
        <v>500</v>
      </c>
      <c r="G67" s="60" t="s">
        <v>152</v>
      </c>
      <c r="H67" s="60" t="s">
        <v>153</v>
      </c>
    </row>
    <row r="68" spans="1:13" s="23" customFormat="1" ht="20.100000000000001" customHeight="1">
      <c r="A68" s="21"/>
      <c r="B68" s="59" t="s">
        <v>154</v>
      </c>
      <c r="C68" s="21"/>
      <c r="D68" s="55">
        <f>+F28</f>
        <v>1686</v>
      </c>
      <c r="H68" s="55" t="s">
        <v>155</v>
      </c>
      <c r="J68" s="55">
        <v>287</v>
      </c>
    </row>
    <row r="69" spans="1:13" s="23" customFormat="1" ht="20.100000000000001" customHeight="1">
      <c r="A69" s="21"/>
      <c r="B69" s="59" t="s">
        <v>156</v>
      </c>
      <c r="C69" s="21"/>
      <c r="D69" s="55">
        <f>+D13</f>
        <v>1000</v>
      </c>
      <c r="H69" s="55" t="s">
        <v>157</v>
      </c>
      <c r="J69" s="55">
        <f>+D74</f>
        <v>-4099</v>
      </c>
    </row>
    <row r="70" spans="1:13" s="23" customFormat="1" ht="20.100000000000001" customHeight="1">
      <c r="A70" s="21"/>
      <c r="B70" s="59" t="s">
        <v>156</v>
      </c>
      <c r="C70" s="21"/>
      <c r="D70" s="55">
        <f>+D15</f>
        <v>1000</v>
      </c>
      <c r="H70" s="55"/>
      <c r="J70" s="55"/>
    </row>
    <row r="71" spans="1:13" s="23" customFormat="1" ht="20.100000000000001" customHeight="1">
      <c r="A71" s="21"/>
      <c r="B71" s="59" t="s">
        <v>156</v>
      </c>
      <c r="C71" s="21"/>
      <c r="D71" s="55">
        <f>+D16</f>
        <v>850</v>
      </c>
      <c r="H71" s="55" t="s">
        <v>157</v>
      </c>
      <c r="J71" s="100"/>
      <c r="L71" s="110">
        <v>1.4286000000000001</v>
      </c>
      <c r="M71" s="23">
        <f>+J71*L71</f>
        <v>0</v>
      </c>
    </row>
    <row r="72" spans="1:13" s="23" customFormat="1" ht="20.100000000000001" customHeight="1">
      <c r="A72" s="21"/>
      <c r="B72" s="59" t="s">
        <v>158</v>
      </c>
      <c r="C72" s="21"/>
      <c r="D72" s="55">
        <f>+D67-D68-D69-D70-D71</f>
        <v>-4036</v>
      </c>
      <c r="H72" s="55"/>
      <c r="J72" s="55"/>
    </row>
    <row r="73" spans="1:13" s="23" customFormat="1" ht="20.100000000000001" customHeight="1">
      <c r="A73" s="21"/>
      <c r="B73" s="59" t="s">
        <v>159</v>
      </c>
      <c r="C73" s="21"/>
      <c r="D73" s="109">
        <v>-63</v>
      </c>
      <c r="H73" s="55"/>
      <c r="J73" s="61"/>
    </row>
    <row r="74" spans="1:13" s="23" customFormat="1" ht="20.100000000000001" customHeight="1">
      <c r="A74" s="21"/>
      <c r="B74" s="59"/>
      <c r="C74" s="21"/>
      <c r="D74" s="55">
        <f>+D72+D73</f>
        <v>-4099</v>
      </c>
    </row>
    <row r="75" spans="1:13" s="23" customFormat="1" ht="15">
      <c r="A75" s="21"/>
      <c r="B75" s="62"/>
      <c r="C75" s="21"/>
      <c r="E75" s="63"/>
    </row>
    <row r="76" spans="1:13" s="23" customFormat="1" ht="15">
      <c r="A76" s="21"/>
      <c r="B76" s="62"/>
      <c r="C76" s="21"/>
      <c r="E76" s="63"/>
      <c r="H76" s="23">
        <v>1</v>
      </c>
      <c r="J76" s="23" t="s">
        <v>114</v>
      </c>
      <c r="L76" s="23">
        <v>1700</v>
      </c>
    </row>
    <row r="77" spans="1:13" s="23" customFormat="1" ht="15">
      <c r="A77" s="21"/>
      <c r="B77" s="21"/>
      <c r="C77" s="21"/>
      <c r="D77" s="64"/>
      <c r="E77" s="63"/>
      <c r="H77" s="23">
        <v>2</v>
      </c>
      <c r="J77" s="23" t="s">
        <v>160</v>
      </c>
      <c r="L77" s="23">
        <v>850</v>
      </c>
    </row>
    <row r="78" spans="1:13" s="23" customFormat="1" ht="20.100000000000001" customHeight="1">
      <c r="A78" s="21"/>
      <c r="B78" s="21"/>
      <c r="C78" s="21"/>
      <c r="H78" s="23">
        <v>3</v>
      </c>
      <c r="J78" s="23" t="s">
        <v>161</v>
      </c>
      <c r="L78" s="23" t="s">
        <v>162</v>
      </c>
    </row>
    <row r="79" spans="1:13" s="23" customFormat="1" ht="20.100000000000001" customHeight="1">
      <c r="A79" s="21"/>
      <c r="B79" s="21"/>
      <c r="C79" s="21"/>
      <c r="H79" s="23">
        <v>4</v>
      </c>
      <c r="J79" s="23" t="s">
        <v>163</v>
      </c>
      <c r="L79" s="23">
        <v>10000</v>
      </c>
      <c r="M79" s="23">
        <v>9000</v>
      </c>
    </row>
    <row r="80" spans="1:13" s="23" customFormat="1" ht="20.100000000000001" customHeight="1">
      <c r="A80" s="21"/>
      <c r="B80" s="21"/>
      <c r="C80" s="21"/>
    </row>
    <row r="81" spans="1:3" s="23" customFormat="1" ht="20.100000000000001" customHeight="1">
      <c r="A81" s="21"/>
      <c r="B81" s="21"/>
      <c r="C81" s="21"/>
    </row>
    <row r="82" spans="1:3" s="23" customFormat="1" ht="20.100000000000001" customHeight="1">
      <c r="A82" s="21"/>
      <c r="B82" s="21"/>
      <c r="C82" s="21"/>
    </row>
    <row r="83" spans="1:3" s="23" customFormat="1" ht="20.100000000000001" customHeight="1">
      <c r="A83" s="21"/>
      <c r="B83" s="21"/>
      <c r="C83" s="21"/>
    </row>
    <row r="84" spans="1:3" s="23" customFormat="1">
      <c r="A84" s="21"/>
      <c r="B84" s="21"/>
      <c r="C84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E4EE-CE4E-7549-A4E9-B84D94DA2722}">
  <sheetPr>
    <tabColor rgb="FF92D050"/>
  </sheetPr>
  <dimension ref="A1:J73"/>
  <sheetViews>
    <sheetView showGridLines="0" zoomScale="162" zoomScaleNormal="70" workbookViewId="0">
      <pane xSplit="2" ySplit="6" topLeftCell="C46" activePane="bottomRight" state="frozen"/>
      <selection pane="bottomRight" activeCell="D17" sqref="D17"/>
      <selection pane="bottomLeft" activeCell="C21" sqref="C21"/>
      <selection pane="topRight" activeCell="C21" sqref="C21"/>
    </sheetView>
  </sheetViews>
  <sheetFormatPr defaultColWidth="11.42578125" defaultRowHeight="12.95" outlineLevelRow="1"/>
  <cols>
    <col min="1" max="1" width="6.7109375" style="69" customWidth="1"/>
    <col min="2" max="2" width="53.28515625" style="69" customWidth="1"/>
    <col min="3" max="3" width="15.140625" style="69" customWidth="1"/>
    <col min="4" max="4" width="18.42578125" style="67" customWidth="1"/>
    <col min="5" max="5" width="5.7109375" style="67" customWidth="1"/>
    <col min="6" max="6" width="18.42578125" style="67" customWidth="1"/>
    <col min="7" max="7" width="21" style="68" customWidth="1"/>
    <col min="8" max="8" width="19" style="68" customWidth="1"/>
    <col min="9" max="9" width="15" style="68" customWidth="1"/>
    <col min="10" max="10" width="11.42578125" style="69"/>
    <col min="11" max="12" width="13.85546875" style="69" bestFit="1" customWidth="1"/>
    <col min="13" max="16384" width="11.42578125" style="69"/>
  </cols>
  <sheetData>
    <row r="1" spans="1:10">
      <c r="A1" s="65"/>
      <c r="B1" s="66" t="s">
        <v>164</v>
      </c>
      <c r="C1" s="66"/>
    </row>
    <row r="2" spans="1:10">
      <c r="A2" s="65"/>
      <c r="B2" s="66" t="s">
        <v>165</v>
      </c>
      <c r="C2" s="66"/>
    </row>
    <row r="3" spans="1:10">
      <c r="A3" s="65"/>
      <c r="B3" s="70" t="s">
        <v>166</v>
      </c>
      <c r="C3" s="70"/>
    </row>
    <row r="4" spans="1:10">
      <c r="A4" s="65"/>
      <c r="B4" s="66"/>
      <c r="C4" s="66"/>
    </row>
    <row r="6" spans="1:10">
      <c r="B6" s="71"/>
      <c r="C6" s="72" t="s">
        <v>167</v>
      </c>
      <c r="D6" s="72" t="s">
        <v>109</v>
      </c>
      <c r="E6" s="72"/>
      <c r="F6" s="72" t="s">
        <v>110</v>
      </c>
      <c r="G6" s="72" t="s">
        <v>168</v>
      </c>
      <c r="H6" s="72" t="s">
        <v>169</v>
      </c>
      <c r="I6" s="72" t="s">
        <v>112</v>
      </c>
      <c r="J6" s="72" t="s">
        <v>170</v>
      </c>
    </row>
    <row r="7" spans="1:10" ht="18.95">
      <c r="B7" s="86" t="s">
        <v>171</v>
      </c>
      <c r="C7" s="71"/>
      <c r="D7" s="73"/>
      <c r="E7" s="73"/>
      <c r="F7" s="73"/>
    </row>
    <row r="8" spans="1:10" ht="14.1" outlineLevel="1">
      <c r="B8" s="84" t="s">
        <v>172</v>
      </c>
      <c r="C8" s="71" t="s">
        <v>173</v>
      </c>
      <c r="D8" s="74">
        <v>15000000</v>
      </c>
      <c r="E8" s="74"/>
      <c r="F8" s="74">
        <v>15000000</v>
      </c>
      <c r="G8" s="68" t="s">
        <v>174</v>
      </c>
      <c r="H8" s="68">
        <f>+D8+F8</f>
        <v>30000000</v>
      </c>
    </row>
    <row r="9" spans="1:10" ht="14.1" outlineLevel="1">
      <c r="B9" s="84" t="s">
        <v>114</v>
      </c>
      <c r="C9" s="71"/>
      <c r="D9" s="74"/>
      <c r="E9" s="74"/>
      <c r="F9" s="74">
        <v>25000000</v>
      </c>
    </row>
    <row r="10" spans="1:10" outlineLevel="1">
      <c r="B10" s="84"/>
      <c r="C10" s="71"/>
      <c r="D10" s="74"/>
      <c r="E10" s="74"/>
      <c r="F10" s="74"/>
    </row>
    <row r="11" spans="1:10" outlineLevel="1">
      <c r="B11" s="84"/>
      <c r="C11" s="71"/>
      <c r="D11" s="74"/>
      <c r="E11" s="74"/>
      <c r="F11" s="74"/>
    </row>
    <row r="12" spans="1:10" outlineLevel="1">
      <c r="B12" s="84"/>
      <c r="C12" s="71"/>
      <c r="D12" s="74"/>
      <c r="E12" s="74"/>
      <c r="F12" s="74"/>
    </row>
    <row r="13" spans="1:10" outlineLevel="1">
      <c r="B13" s="84"/>
      <c r="C13" s="71"/>
      <c r="D13" s="74"/>
      <c r="E13" s="74"/>
      <c r="F13" s="74"/>
    </row>
    <row r="14" spans="1:10" outlineLevel="1">
      <c r="B14" s="84"/>
      <c r="C14" s="71"/>
      <c r="D14" s="74"/>
      <c r="E14" s="74"/>
      <c r="F14" s="74"/>
    </row>
    <row r="15" spans="1:10" outlineLevel="1">
      <c r="B15" s="84"/>
      <c r="C15" s="71"/>
      <c r="D15" s="74"/>
      <c r="E15" s="74"/>
      <c r="F15" s="74"/>
    </row>
    <row r="16" spans="1:10" ht="14.1" outlineLevel="1">
      <c r="B16" s="71" t="s">
        <v>175</v>
      </c>
      <c r="C16" s="71"/>
      <c r="D16" s="75"/>
      <c r="E16" s="75"/>
      <c r="F16" s="75"/>
    </row>
    <row r="17" spans="2:10" ht="14.1">
      <c r="B17" s="80" t="s">
        <v>176</v>
      </c>
      <c r="C17" s="80"/>
      <c r="D17" s="81">
        <f>SUM(D8:D16)</f>
        <v>15000000</v>
      </c>
      <c r="E17" s="81"/>
      <c r="F17" s="81">
        <f>SUM(F8:F16)</f>
        <v>40000000</v>
      </c>
      <c r="G17" s="82"/>
      <c r="H17" s="82"/>
      <c r="I17" s="82"/>
      <c r="J17" s="83"/>
    </row>
    <row r="18" spans="2:10">
      <c r="B18" s="71"/>
      <c r="C18" s="71"/>
      <c r="D18" s="76"/>
      <c r="E18" s="76"/>
      <c r="F18" s="76"/>
    </row>
    <row r="19" spans="2:10" ht="18.95">
      <c r="B19" s="86" t="s">
        <v>177</v>
      </c>
      <c r="C19" s="71"/>
      <c r="D19" s="73"/>
      <c r="E19" s="73"/>
      <c r="F19" s="73"/>
    </row>
    <row r="20" spans="2:10" outlineLevel="1">
      <c r="B20" s="84"/>
      <c r="C20" s="71"/>
      <c r="D20" s="73"/>
      <c r="E20" s="73"/>
      <c r="F20" s="73"/>
    </row>
    <row r="21" spans="2:10" outlineLevel="1">
      <c r="B21" s="84"/>
      <c r="C21" s="71"/>
      <c r="D21" s="73"/>
      <c r="E21" s="73"/>
      <c r="F21" s="73"/>
    </row>
    <row r="22" spans="2:10" outlineLevel="1">
      <c r="B22" s="84"/>
      <c r="C22" s="71"/>
      <c r="D22" s="73"/>
      <c r="E22" s="73"/>
      <c r="F22" s="73"/>
    </row>
    <row r="23" spans="2:10" outlineLevel="1">
      <c r="B23" s="84"/>
      <c r="C23" s="71"/>
      <c r="D23" s="73"/>
      <c r="E23" s="73"/>
      <c r="F23" s="73"/>
    </row>
    <row r="24" spans="2:10" outlineLevel="1">
      <c r="B24" s="84"/>
      <c r="C24" s="71"/>
      <c r="D24" s="73"/>
      <c r="E24" s="73"/>
      <c r="F24" s="73"/>
    </row>
    <row r="25" spans="2:10" outlineLevel="1">
      <c r="B25" s="84"/>
      <c r="C25" s="71"/>
      <c r="D25" s="73"/>
      <c r="E25" s="73"/>
      <c r="F25" s="73"/>
    </row>
    <row r="26" spans="2:10" outlineLevel="1">
      <c r="B26" s="84"/>
      <c r="C26" s="71"/>
      <c r="D26" s="73"/>
      <c r="E26" s="73"/>
      <c r="F26" s="73"/>
    </row>
    <row r="27" spans="2:10" outlineLevel="1">
      <c r="B27" s="84"/>
      <c r="C27" s="71"/>
      <c r="D27" s="73"/>
      <c r="E27" s="73"/>
      <c r="F27" s="73"/>
    </row>
    <row r="28" spans="2:10" outlineLevel="1">
      <c r="B28" s="84"/>
      <c r="C28" s="71"/>
      <c r="D28" s="73"/>
      <c r="E28" s="73"/>
      <c r="F28" s="73"/>
    </row>
    <row r="29" spans="2:10" ht="14.1">
      <c r="B29" s="80" t="s">
        <v>178</v>
      </c>
      <c r="C29" s="80"/>
      <c r="D29" s="81">
        <f>SUM(D20:D28)</f>
        <v>0</v>
      </c>
      <c r="E29" s="81"/>
      <c r="F29" s="81">
        <f>SUM(F20:F28)</f>
        <v>0</v>
      </c>
      <c r="G29" s="82"/>
      <c r="H29" s="82"/>
      <c r="I29" s="82"/>
      <c r="J29" s="83"/>
    </row>
    <row r="30" spans="2:10" ht="14.1">
      <c r="B30" s="80" t="s">
        <v>179</v>
      </c>
      <c r="C30" s="80"/>
      <c r="D30" s="81">
        <f>+D17-D29</f>
        <v>15000000</v>
      </c>
      <c r="E30" s="81"/>
      <c r="F30" s="81">
        <f>+F17-F29</f>
        <v>40000000</v>
      </c>
      <c r="G30" s="82"/>
      <c r="H30" s="82"/>
      <c r="I30" s="82"/>
      <c r="J30" s="83"/>
    </row>
    <row r="31" spans="2:10">
      <c r="B31" s="71"/>
      <c r="C31" s="71"/>
      <c r="D31" s="76"/>
      <c r="E31" s="76"/>
      <c r="F31" s="76"/>
    </row>
    <row r="32" spans="2:10" ht="18.95">
      <c r="B32" s="86" t="s">
        <v>180</v>
      </c>
      <c r="C32" s="71"/>
      <c r="D32" s="76"/>
      <c r="E32" s="76"/>
      <c r="F32" s="76"/>
    </row>
    <row r="33" spans="2:8" outlineLevel="1">
      <c r="B33" s="84"/>
      <c r="C33" s="71"/>
      <c r="D33" s="76"/>
      <c r="E33" s="76"/>
      <c r="F33" s="76"/>
    </row>
    <row r="34" spans="2:8" outlineLevel="1">
      <c r="B34" s="84"/>
      <c r="C34" s="71"/>
      <c r="D34" s="76"/>
      <c r="E34" s="76"/>
      <c r="F34" s="76"/>
    </row>
    <row r="35" spans="2:8" outlineLevel="1">
      <c r="B35" s="84"/>
      <c r="C35" s="71"/>
      <c r="D35" s="76"/>
      <c r="E35" s="76"/>
      <c r="F35" s="76"/>
    </row>
    <row r="36" spans="2:8" outlineLevel="1">
      <c r="B36" s="84"/>
      <c r="C36" s="71"/>
      <c r="D36" s="76"/>
      <c r="E36" s="76"/>
      <c r="F36" s="76"/>
    </row>
    <row r="37" spans="2:8" outlineLevel="1">
      <c r="B37" s="84"/>
      <c r="C37" s="71"/>
      <c r="D37" s="76"/>
      <c r="E37" s="76"/>
      <c r="F37" s="76"/>
    </row>
    <row r="38" spans="2:8" outlineLevel="1">
      <c r="B38" s="84"/>
      <c r="C38" s="71"/>
      <c r="D38" s="76"/>
      <c r="E38" s="76"/>
      <c r="F38" s="76"/>
    </row>
    <row r="39" spans="2:8" outlineLevel="1">
      <c r="B39" s="84"/>
      <c r="C39" s="71"/>
      <c r="D39" s="76"/>
      <c r="E39" s="76"/>
      <c r="F39" s="76"/>
    </row>
    <row r="40" spans="2:8" outlineLevel="1">
      <c r="B40" s="84"/>
      <c r="C40" s="71"/>
      <c r="D40" s="76"/>
      <c r="E40" s="76"/>
      <c r="F40" s="76"/>
    </row>
    <row r="41" spans="2:8" outlineLevel="1">
      <c r="B41" s="84"/>
      <c r="C41" s="71"/>
      <c r="D41" s="76"/>
      <c r="E41" s="76"/>
      <c r="F41" s="76"/>
    </row>
    <row r="42" spans="2:8" outlineLevel="1">
      <c r="B42" s="84"/>
      <c r="C42" s="71"/>
      <c r="D42" s="76"/>
      <c r="E42" s="76"/>
      <c r="F42" s="76"/>
    </row>
    <row r="43" spans="2:8" outlineLevel="1">
      <c r="B43" s="84"/>
      <c r="C43" s="71"/>
      <c r="D43" s="76"/>
      <c r="E43" s="76"/>
      <c r="F43" s="76"/>
    </row>
    <row r="44" spans="2:8" outlineLevel="1">
      <c r="B44" s="84"/>
      <c r="C44" s="71"/>
      <c r="D44" s="76"/>
      <c r="E44" s="76"/>
      <c r="F44" s="76"/>
    </row>
    <row r="45" spans="2:8" outlineLevel="1">
      <c r="B45" s="84"/>
      <c r="C45" s="71"/>
      <c r="D45" s="76"/>
      <c r="E45" s="76"/>
      <c r="F45" s="76"/>
    </row>
    <row r="46" spans="2:8" outlineLevel="1">
      <c r="B46" s="84"/>
      <c r="C46" s="71"/>
      <c r="D46" s="76"/>
      <c r="E46" s="76"/>
      <c r="F46" s="76"/>
    </row>
    <row r="47" spans="2:8" ht="18.95">
      <c r="B47" s="86" t="s">
        <v>119</v>
      </c>
      <c r="C47" s="71"/>
      <c r="D47" s="76"/>
      <c r="E47" s="76"/>
      <c r="F47" s="76"/>
    </row>
    <row r="48" spans="2:8" outlineLevel="1">
      <c r="B48" s="84"/>
      <c r="D48" s="77"/>
      <c r="E48" s="77"/>
      <c r="F48" s="77"/>
      <c r="H48" s="78"/>
    </row>
    <row r="49" spans="2:10" outlineLevel="1">
      <c r="B49" s="84"/>
      <c r="D49" s="77"/>
      <c r="E49" s="77"/>
      <c r="F49" s="77"/>
      <c r="H49" s="78"/>
    </row>
    <row r="50" spans="2:10" outlineLevel="1">
      <c r="B50" s="84"/>
      <c r="D50" s="77"/>
      <c r="E50" s="77"/>
      <c r="F50" s="77"/>
      <c r="H50" s="78"/>
    </row>
    <row r="51" spans="2:10" outlineLevel="1">
      <c r="B51" s="84"/>
      <c r="D51" s="77"/>
      <c r="E51" s="77"/>
      <c r="F51" s="77"/>
      <c r="H51" s="78"/>
    </row>
    <row r="52" spans="2:10" outlineLevel="1">
      <c r="B52" s="84"/>
      <c r="D52" s="77"/>
      <c r="E52" s="77"/>
      <c r="F52" s="77"/>
      <c r="H52" s="78"/>
    </row>
    <row r="53" spans="2:10" ht="14.1">
      <c r="B53" s="80" t="s">
        <v>181</v>
      </c>
      <c r="C53" s="80"/>
      <c r="D53" s="81">
        <f>SUM(D33:D52)</f>
        <v>0</v>
      </c>
      <c r="E53" s="81"/>
      <c r="F53" s="81">
        <f>SUM(F33:F52)</f>
        <v>0</v>
      </c>
      <c r="G53" s="82"/>
      <c r="H53" s="82"/>
      <c r="I53" s="82"/>
      <c r="J53" s="83"/>
    </row>
    <row r="54" spans="2:10">
      <c r="B54" s="71"/>
      <c r="C54" s="71"/>
      <c r="D54" s="73"/>
      <c r="E54" s="73"/>
      <c r="F54" s="73"/>
      <c r="H54" s="78"/>
    </row>
    <row r="55" spans="2:10" ht="14.1">
      <c r="B55" s="80" t="s">
        <v>182</v>
      </c>
      <c r="C55" s="80"/>
      <c r="D55" s="81">
        <f>+D30-D53</f>
        <v>15000000</v>
      </c>
      <c r="E55" s="81"/>
      <c r="F55" s="81">
        <f>+F30-F53</f>
        <v>40000000</v>
      </c>
      <c r="G55" s="82"/>
      <c r="H55" s="82"/>
      <c r="I55" s="82"/>
      <c r="J55" s="83"/>
    </row>
    <row r="56" spans="2:10">
      <c r="B56" s="71"/>
      <c r="C56" s="71"/>
      <c r="D56" s="76"/>
      <c r="E56" s="76"/>
      <c r="F56" s="76"/>
    </row>
    <row r="57" spans="2:10" ht="14.1">
      <c r="B57" s="71" t="s">
        <v>183</v>
      </c>
      <c r="C57" s="71"/>
      <c r="D57" s="73"/>
      <c r="E57" s="73"/>
      <c r="F57" s="73"/>
    </row>
    <row r="58" spans="2:10" ht="14.1" outlineLevel="1">
      <c r="B58" s="84" t="s">
        <v>184</v>
      </c>
      <c r="C58" s="71"/>
      <c r="D58" s="74">
        <v>600000</v>
      </c>
      <c r="E58" s="74"/>
      <c r="F58" s="74">
        <v>1000000</v>
      </c>
    </row>
    <row r="59" spans="2:10" ht="14.1" outlineLevel="1">
      <c r="B59" s="84" t="s">
        <v>185</v>
      </c>
      <c r="C59" s="71"/>
      <c r="D59" s="74"/>
      <c r="E59" s="74"/>
      <c r="F59" s="74"/>
    </row>
    <row r="60" spans="2:10" outlineLevel="1">
      <c r="B60" s="84"/>
      <c r="C60" s="71"/>
      <c r="D60" s="74"/>
      <c r="E60" s="74"/>
      <c r="F60" s="74"/>
    </row>
    <row r="61" spans="2:10" outlineLevel="1">
      <c r="B61" s="84"/>
      <c r="C61" s="71"/>
      <c r="D61" s="74"/>
      <c r="E61" s="74"/>
      <c r="F61" s="74"/>
    </row>
    <row r="62" spans="2:10" outlineLevel="1">
      <c r="B62" s="84"/>
      <c r="C62" s="71"/>
      <c r="D62" s="74"/>
      <c r="E62" s="74"/>
      <c r="F62" s="74"/>
    </row>
    <row r="63" spans="2:10" outlineLevel="1">
      <c r="B63" s="84"/>
      <c r="C63" s="71"/>
      <c r="D63" s="74"/>
      <c r="E63" s="74"/>
      <c r="F63" s="74"/>
    </row>
    <row r="64" spans="2:10" ht="14.1" outlineLevel="1">
      <c r="B64" s="84" t="s">
        <v>186</v>
      </c>
      <c r="C64" s="71"/>
      <c r="D64" s="79"/>
      <c r="E64" s="79"/>
      <c r="F64" s="79"/>
    </row>
    <row r="65" spans="2:10" ht="14.1">
      <c r="B65" s="80" t="s">
        <v>187</v>
      </c>
      <c r="C65" s="80"/>
      <c r="D65" s="81">
        <f>SUM(D58:D64)</f>
        <v>600000</v>
      </c>
      <c r="E65" s="81"/>
      <c r="F65" s="81">
        <f>SUM(F58:F64)</f>
        <v>1000000</v>
      </c>
      <c r="G65" s="82"/>
      <c r="H65" s="82"/>
      <c r="I65" s="82"/>
      <c r="J65" s="83"/>
    </row>
    <row r="66" spans="2:10">
      <c r="B66" s="71"/>
      <c r="C66" s="71"/>
      <c r="D66" s="73"/>
      <c r="E66" s="73"/>
      <c r="F66" s="73"/>
      <c r="H66" s="78"/>
    </row>
    <row r="67" spans="2:10" ht="14.1">
      <c r="B67" s="80" t="s">
        <v>188</v>
      </c>
      <c r="C67" s="80"/>
      <c r="D67" s="85">
        <f>+D55-D65</f>
        <v>14400000</v>
      </c>
      <c r="E67" s="85"/>
      <c r="F67" s="85">
        <f>+F55-F65</f>
        <v>39000000</v>
      </c>
      <c r="G67" s="82"/>
      <c r="H67" s="82"/>
      <c r="I67" s="82"/>
      <c r="J67" s="83"/>
    </row>
    <row r="68" spans="2:10" ht="14.1">
      <c r="B68" s="71" t="s">
        <v>189</v>
      </c>
      <c r="C68" s="71"/>
      <c r="D68" s="73"/>
      <c r="E68" s="73"/>
      <c r="F68" s="73"/>
    </row>
    <row r="69" spans="2:10" ht="14.1">
      <c r="B69" s="71" t="s">
        <v>190</v>
      </c>
      <c r="C69" s="71"/>
      <c r="D69" s="76"/>
      <c r="E69" s="76"/>
      <c r="F69" s="76"/>
    </row>
    <row r="70" spans="2:10" ht="14.1">
      <c r="B70" s="71" t="s">
        <v>191</v>
      </c>
      <c r="C70" s="71"/>
      <c r="D70" s="76"/>
      <c r="E70" s="76"/>
      <c r="F70" s="76"/>
    </row>
    <row r="71" spans="2:10" ht="14.1">
      <c r="B71" s="80" t="s">
        <v>192</v>
      </c>
      <c r="C71" s="80"/>
      <c r="D71" s="81">
        <f>SUM(D69:D70)</f>
        <v>0</v>
      </c>
      <c r="E71" s="81"/>
      <c r="F71" s="81">
        <f>SUM(F69:F70)</f>
        <v>0</v>
      </c>
      <c r="G71" s="82"/>
      <c r="H71" s="82"/>
      <c r="I71" s="82"/>
      <c r="J71" s="83"/>
    </row>
    <row r="72" spans="2:10">
      <c r="B72" s="71"/>
      <c r="C72" s="71"/>
      <c r="D72" s="73"/>
      <c r="E72" s="73"/>
      <c r="F72" s="73"/>
    </row>
    <row r="73" spans="2:10" ht="14.1">
      <c r="B73" s="80" t="s">
        <v>193</v>
      </c>
      <c r="C73" s="80"/>
      <c r="D73" s="81">
        <f>+D67-D71</f>
        <v>14400000</v>
      </c>
      <c r="E73" s="81">
        <f t="shared" ref="E73:F73" si="0">+E67-E71</f>
        <v>0</v>
      </c>
      <c r="F73" s="81">
        <f t="shared" si="0"/>
        <v>39000000</v>
      </c>
      <c r="G73" s="82"/>
      <c r="H73" s="82"/>
      <c r="I73" s="82"/>
      <c r="J73" s="8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22E9-16F8-484A-AFC7-54AAE2BAE580}">
  <dimension ref="C14:G19"/>
  <sheetViews>
    <sheetView topLeftCell="A10" zoomScale="274" workbookViewId="0">
      <selection activeCell="E19" sqref="E19"/>
    </sheetView>
  </sheetViews>
  <sheetFormatPr defaultColWidth="11.42578125" defaultRowHeight="15"/>
  <cols>
    <col min="4" max="4" width="10.85546875" style="117"/>
    <col min="5" max="5" width="12.7109375" style="117" bestFit="1" customWidth="1"/>
    <col min="6" max="7" width="10.85546875" style="117"/>
  </cols>
  <sheetData>
    <row r="14" spans="3:5">
      <c r="C14" t="s">
        <v>194</v>
      </c>
      <c r="E14" s="117">
        <v>2000000</v>
      </c>
    </row>
    <row r="15" spans="3:5">
      <c r="C15" t="s">
        <v>180</v>
      </c>
      <c r="E15" s="117">
        <v>1500000</v>
      </c>
    </row>
    <row r="16" spans="3:5">
      <c r="C16" t="s">
        <v>195</v>
      </c>
      <c r="E16" s="117">
        <v>500000</v>
      </c>
    </row>
    <row r="17" spans="3:6">
      <c r="C17" t="s">
        <v>196</v>
      </c>
      <c r="F17" s="118">
        <v>0.05</v>
      </c>
    </row>
    <row r="19" spans="3:6">
      <c r="E19" s="117">
        <f>+E16-E17</f>
        <v>500000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0C73-2222-BB4D-8907-7F42F92FAFF4}">
  <dimension ref="A1:AL64"/>
  <sheetViews>
    <sheetView showGridLines="0" topLeftCell="A45" zoomScale="103" workbookViewId="0">
      <selection activeCell="C63" sqref="C63"/>
    </sheetView>
  </sheetViews>
  <sheetFormatPr defaultColWidth="10.85546875" defaultRowHeight="23.1"/>
  <cols>
    <col min="1" max="1" width="5" style="87" customWidth="1"/>
    <col min="2" max="2" width="6.42578125" style="87" customWidth="1"/>
    <col min="3" max="3" width="68.28515625" style="87" customWidth="1"/>
    <col min="4" max="4" width="10.85546875" style="87"/>
    <col min="5" max="5" width="14.42578125" style="87" customWidth="1"/>
    <col min="6" max="6" width="23.140625" style="87" customWidth="1"/>
    <col min="7" max="7" width="18.42578125" style="87" customWidth="1"/>
    <col min="8" max="8" width="10.85546875" style="87"/>
    <col min="9" max="9" width="16.42578125" style="87" customWidth="1"/>
    <col min="10" max="10" width="14" style="87" customWidth="1"/>
    <col min="11" max="24" width="10.85546875" style="87"/>
    <col min="25" max="25" width="26.85546875" style="87" customWidth="1"/>
    <col min="26" max="26" width="17.28515625" style="87" bestFit="1" customWidth="1"/>
    <col min="27" max="27" width="10.85546875" style="87"/>
    <col min="28" max="28" width="30.140625" style="119" customWidth="1"/>
    <col min="29" max="29" width="10.85546875" style="119"/>
    <col min="30" max="30" width="22.140625" style="119" customWidth="1"/>
    <col min="31" max="31" width="10.85546875" style="87"/>
    <col min="32" max="32" width="7.42578125" style="87" customWidth="1"/>
    <col min="33" max="33" width="10.85546875" style="87"/>
    <col min="34" max="34" width="10.85546875" style="119"/>
    <col min="35" max="35" width="24.28515625" style="119" customWidth="1"/>
    <col min="36" max="36" width="23.28515625" style="119" customWidth="1"/>
    <col min="37" max="38" width="10.85546875" style="119"/>
    <col min="39" max="16384" width="10.85546875" style="87"/>
  </cols>
  <sheetData>
    <row r="1" spans="1:36">
      <c r="A1" s="133" t="s">
        <v>197</v>
      </c>
      <c r="B1" s="134"/>
      <c r="C1" s="134"/>
      <c r="D1" s="134"/>
      <c r="E1" s="134"/>
      <c r="F1" s="135"/>
    </row>
    <row r="2" spans="1:36">
      <c r="A2" s="136" t="s">
        <v>198</v>
      </c>
      <c r="B2" s="137"/>
      <c r="C2" s="137"/>
      <c r="D2" s="137"/>
      <c r="E2" s="137"/>
      <c r="F2" s="138"/>
    </row>
    <row r="3" spans="1:36">
      <c r="A3" s="139" t="s">
        <v>199</v>
      </c>
      <c r="B3" s="140"/>
      <c r="C3" s="140"/>
      <c r="D3" s="140"/>
      <c r="E3" s="140"/>
      <c r="F3" s="141"/>
    </row>
    <row r="6" spans="1:36">
      <c r="A6" s="88" t="s">
        <v>200</v>
      </c>
      <c r="F6" s="89"/>
      <c r="Y6" s="87" t="s">
        <v>201</v>
      </c>
      <c r="Z6" s="120">
        <v>2024</v>
      </c>
      <c r="AB6" s="119">
        <v>2000000</v>
      </c>
      <c r="AC6" s="119">
        <v>0.3</v>
      </c>
      <c r="AD6" s="119">
        <f>+AB6*AC6</f>
        <v>600000</v>
      </c>
      <c r="AF6" s="87" t="s">
        <v>202</v>
      </c>
      <c r="AI6" s="119">
        <v>600000</v>
      </c>
    </row>
    <row r="7" spans="1:36">
      <c r="AG7" s="87" t="s">
        <v>126</v>
      </c>
      <c r="AJ7" s="119">
        <v>600000</v>
      </c>
    </row>
    <row r="8" spans="1:36">
      <c r="A8" s="90" t="s">
        <v>203</v>
      </c>
      <c r="Z8" s="120"/>
    </row>
    <row r="9" spans="1:36" ht="24">
      <c r="B9" s="88" t="s">
        <v>204</v>
      </c>
      <c r="D9" s="91"/>
      <c r="E9" s="92"/>
      <c r="F9" s="91"/>
      <c r="G9" s="91"/>
      <c r="Z9" s="120"/>
    </row>
    <row r="10" spans="1:36" ht="24">
      <c r="D10" s="91"/>
      <c r="E10" s="91"/>
      <c r="F10" s="91"/>
      <c r="G10" s="91"/>
      <c r="Z10" s="120"/>
    </row>
    <row r="11" spans="1:36" ht="24">
      <c r="C11" s="87" t="s">
        <v>205</v>
      </c>
      <c r="D11" s="91"/>
      <c r="E11" s="91"/>
      <c r="F11" s="91"/>
      <c r="G11" s="91"/>
      <c r="Z11" s="120"/>
    </row>
    <row r="12" spans="1:36" ht="24">
      <c r="C12" s="87" t="s">
        <v>206</v>
      </c>
      <c r="D12" s="91"/>
      <c r="E12" s="91"/>
      <c r="F12" s="91"/>
      <c r="G12" s="91" t="s">
        <v>116</v>
      </c>
      <c r="I12" s="87" t="s">
        <v>207</v>
      </c>
      <c r="Y12" s="87" t="s">
        <v>114</v>
      </c>
      <c r="Z12" s="120">
        <v>2025</v>
      </c>
      <c r="AB12" s="119">
        <v>800000</v>
      </c>
      <c r="AD12" s="119">
        <f>+AB12*AC6</f>
        <v>240000</v>
      </c>
      <c r="AF12" s="87" t="s">
        <v>202</v>
      </c>
      <c r="AJ12" s="119">
        <v>360000</v>
      </c>
    </row>
    <row r="13" spans="1:36" ht="24">
      <c r="C13" s="87" t="s">
        <v>208</v>
      </c>
      <c r="D13" s="91"/>
      <c r="E13" s="91"/>
      <c r="F13" s="91"/>
      <c r="G13" s="91"/>
      <c r="Z13" s="120"/>
      <c r="AG13" s="87" t="s">
        <v>126</v>
      </c>
      <c r="AI13" s="119">
        <v>360000</v>
      </c>
    </row>
    <row r="14" spans="1:36" ht="24">
      <c r="C14" s="87" t="s">
        <v>209</v>
      </c>
      <c r="D14" s="91"/>
      <c r="E14" s="91"/>
      <c r="F14" s="91"/>
      <c r="G14" s="91"/>
      <c r="Z14" s="120"/>
    </row>
    <row r="15" spans="1:36" ht="24">
      <c r="C15" s="87" t="s">
        <v>210</v>
      </c>
      <c r="D15" s="91"/>
      <c r="E15" s="91"/>
      <c r="F15" s="91"/>
      <c r="G15" s="91"/>
      <c r="Z15" s="120"/>
      <c r="AB15" s="119">
        <f>+AB6-AB12</f>
        <v>1200000</v>
      </c>
      <c r="AD15" s="119">
        <f>+AD6-AD12</f>
        <v>360000</v>
      </c>
    </row>
    <row r="16" spans="1:36" ht="24">
      <c r="C16" s="87" t="s">
        <v>211</v>
      </c>
      <c r="D16" s="91"/>
      <c r="E16" s="91"/>
      <c r="F16" s="91"/>
      <c r="G16" s="91"/>
      <c r="Z16" s="120"/>
    </row>
    <row r="17" spans="1:26" ht="24">
      <c r="C17" s="87" t="s">
        <v>212</v>
      </c>
      <c r="D17" s="91"/>
      <c r="E17" s="91"/>
      <c r="F17" s="91"/>
      <c r="G17" s="91"/>
      <c r="Z17" s="120"/>
    </row>
    <row r="18" spans="1:26" ht="24">
      <c r="D18" s="91"/>
      <c r="E18" s="91"/>
      <c r="F18" s="91"/>
      <c r="G18" s="91"/>
      <c r="Z18" s="120"/>
    </row>
    <row r="19" spans="1:26" ht="24">
      <c r="D19" s="91"/>
      <c r="E19" s="91"/>
      <c r="F19" s="91"/>
      <c r="G19" s="91"/>
      <c r="Z19" s="120"/>
    </row>
    <row r="20" spans="1:26" ht="24">
      <c r="D20" s="91"/>
      <c r="E20" s="91"/>
      <c r="F20" s="91"/>
      <c r="Z20" s="120"/>
    </row>
    <row r="21" spans="1:26" ht="24">
      <c r="D21" s="91"/>
      <c r="E21" s="91"/>
      <c r="F21" s="91"/>
      <c r="Z21" s="120"/>
    </row>
    <row r="22" spans="1:26" ht="24">
      <c r="A22" s="90" t="s">
        <v>203</v>
      </c>
      <c r="D22" s="91"/>
      <c r="E22" s="91"/>
      <c r="F22" s="91"/>
      <c r="Z22" s="120"/>
    </row>
    <row r="23" spans="1:26" ht="24">
      <c r="B23" s="88" t="s">
        <v>213</v>
      </c>
      <c r="D23" s="91"/>
      <c r="E23" s="91"/>
      <c r="F23" s="91"/>
      <c r="Z23" s="120"/>
    </row>
    <row r="24" spans="1:26" ht="24">
      <c r="D24" s="91"/>
      <c r="E24" s="91"/>
      <c r="F24" s="91"/>
      <c r="Z24" s="120"/>
    </row>
    <row r="25" spans="1:26" ht="24">
      <c r="C25" s="87" t="s">
        <v>214</v>
      </c>
      <c r="D25" s="91"/>
      <c r="E25" s="91"/>
      <c r="F25" s="91"/>
    </row>
    <row r="26" spans="1:26" ht="24">
      <c r="C26" s="87" t="s">
        <v>215</v>
      </c>
      <c r="D26" s="91"/>
      <c r="E26" s="91"/>
      <c r="F26" s="91"/>
    </row>
    <row r="27" spans="1:26" ht="24">
      <c r="C27" s="95" t="s">
        <v>216</v>
      </c>
      <c r="D27" s="91"/>
      <c r="E27" s="91"/>
      <c r="F27" s="91"/>
      <c r="G27" s="91" t="s">
        <v>116</v>
      </c>
      <c r="I27" s="87" t="s">
        <v>126</v>
      </c>
    </row>
    <row r="28" spans="1:26" ht="24">
      <c r="C28" s="87" t="s">
        <v>217</v>
      </c>
      <c r="D28" s="91"/>
      <c r="E28" s="91"/>
      <c r="F28" s="91"/>
      <c r="G28" s="91"/>
    </row>
    <row r="29" spans="1:26" ht="24">
      <c r="C29" s="87" t="s">
        <v>218</v>
      </c>
      <c r="D29" s="91"/>
      <c r="E29" s="91"/>
      <c r="F29" s="91"/>
      <c r="G29" s="91"/>
    </row>
    <row r="30" spans="1:26" ht="24">
      <c r="C30" s="87" t="s">
        <v>219</v>
      </c>
      <c r="D30" s="91"/>
      <c r="E30" s="91"/>
      <c r="F30" s="91"/>
      <c r="G30" s="91"/>
    </row>
    <row r="31" spans="1:26" ht="24">
      <c r="C31" s="87" t="s">
        <v>220</v>
      </c>
      <c r="D31" s="91"/>
      <c r="E31" s="91"/>
      <c r="F31" s="91"/>
      <c r="G31" s="91"/>
    </row>
    <row r="32" spans="1:26" ht="24">
      <c r="C32" s="87" t="s">
        <v>221</v>
      </c>
      <c r="D32" s="91"/>
      <c r="E32" s="91"/>
      <c r="F32" s="91"/>
      <c r="G32" s="91"/>
    </row>
    <row r="33" spans="1:9" ht="24">
      <c r="C33" s="87" t="s">
        <v>222</v>
      </c>
      <c r="D33" s="91"/>
      <c r="E33" s="91"/>
      <c r="F33" s="91"/>
      <c r="G33" s="91"/>
    </row>
    <row r="34" spans="1:9" ht="24">
      <c r="C34" s="87" t="s">
        <v>223</v>
      </c>
      <c r="D34" s="91"/>
      <c r="E34" s="91"/>
      <c r="F34" s="91"/>
      <c r="G34" s="91"/>
    </row>
    <row r="35" spans="1:9" ht="24">
      <c r="C35" s="87" t="s">
        <v>224</v>
      </c>
      <c r="D35" s="91"/>
      <c r="E35" s="91"/>
      <c r="F35" s="91"/>
      <c r="G35" s="91"/>
    </row>
    <row r="36" spans="1:9" ht="24">
      <c r="A36" s="90" t="s">
        <v>225</v>
      </c>
      <c r="D36" s="91"/>
      <c r="E36" s="91"/>
      <c r="F36" s="91"/>
      <c r="G36" s="91"/>
    </row>
    <row r="37" spans="1:9" ht="24">
      <c r="B37" s="88" t="s">
        <v>226</v>
      </c>
      <c r="D37" s="91"/>
      <c r="E37" s="92"/>
      <c r="F37" s="91"/>
      <c r="G37" s="91"/>
    </row>
    <row r="38" spans="1:9" ht="24">
      <c r="D38" s="91"/>
      <c r="E38" s="91"/>
      <c r="F38" s="91"/>
      <c r="G38" s="91"/>
    </row>
    <row r="39" spans="1:9" ht="24">
      <c r="C39" s="87" t="s">
        <v>227</v>
      </c>
      <c r="D39" s="91"/>
      <c r="E39" s="91"/>
      <c r="F39" s="91"/>
      <c r="G39" s="91"/>
    </row>
    <row r="40" spans="1:9" ht="24">
      <c r="C40" s="96" t="s">
        <v>228</v>
      </c>
      <c r="D40" s="91"/>
      <c r="E40" s="91"/>
      <c r="F40" s="91"/>
      <c r="G40" s="91" t="s">
        <v>126</v>
      </c>
      <c r="I40" s="87" t="s">
        <v>84</v>
      </c>
    </row>
    <row r="41" spans="1:9" ht="24">
      <c r="C41" s="97" t="s">
        <v>229</v>
      </c>
      <c r="D41" s="91"/>
      <c r="E41" s="91"/>
      <c r="F41" s="91"/>
      <c r="G41" s="91"/>
    </row>
    <row r="42" spans="1:9" ht="24">
      <c r="C42" s="87" t="s">
        <v>230</v>
      </c>
      <c r="D42" s="91"/>
      <c r="E42" s="91"/>
      <c r="F42" s="91"/>
      <c r="G42" s="91"/>
    </row>
    <row r="43" spans="1:9" ht="24">
      <c r="C43" s="87" t="s">
        <v>231</v>
      </c>
      <c r="D43" s="91"/>
      <c r="E43" s="91"/>
      <c r="F43" s="91"/>
      <c r="G43" s="91"/>
    </row>
    <row r="44" spans="1:9" ht="24">
      <c r="C44" s="87" t="s">
        <v>232</v>
      </c>
      <c r="D44" s="91"/>
      <c r="E44" s="91"/>
      <c r="F44" s="91"/>
      <c r="G44" s="91"/>
    </row>
    <row r="45" spans="1:9" ht="24">
      <c r="C45" s="87" t="s">
        <v>233</v>
      </c>
      <c r="D45" s="91"/>
      <c r="E45" s="91"/>
      <c r="F45" s="91"/>
      <c r="G45" s="91"/>
    </row>
    <row r="46" spans="1:9" ht="24">
      <c r="C46" s="87" t="s">
        <v>234</v>
      </c>
      <c r="D46" s="91"/>
      <c r="E46" s="91"/>
      <c r="F46" s="91"/>
      <c r="G46" s="91"/>
    </row>
    <row r="47" spans="1:9" ht="24">
      <c r="C47" s="87" t="s">
        <v>235</v>
      </c>
      <c r="D47" s="91"/>
      <c r="E47" s="91"/>
      <c r="F47" s="91"/>
      <c r="G47" s="91"/>
    </row>
    <row r="48" spans="1:9" ht="24">
      <c r="C48" s="87" t="s">
        <v>236</v>
      </c>
      <c r="D48" s="91"/>
      <c r="E48" s="91"/>
      <c r="F48" s="91"/>
      <c r="G48" s="91"/>
    </row>
    <row r="49" spans="1:9" ht="24">
      <c r="C49" s="87" t="s">
        <v>237</v>
      </c>
      <c r="D49" s="91"/>
      <c r="E49" s="91"/>
      <c r="F49" s="91"/>
      <c r="G49" s="91"/>
    </row>
    <row r="50" spans="1:9" ht="24">
      <c r="C50" s="87" t="s">
        <v>238</v>
      </c>
      <c r="D50" s="91"/>
      <c r="E50" s="91"/>
      <c r="F50" s="91"/>
      <c r="G50" s="91"/>
    </row>
    <row r="51" spans="1:9" ht="24">
      <c r="A51" s="90" t="s">
        <v>225</v>
      </c>
      <c r="D51" s="91"/>
      <c r="E51" s="91"/>
      <c r="F51" s="91"/>
      <c r="G51" s="91"/>
    </row>
    <row r="52" spans="1:9" ht="24">
      <c r="B52" s="88" t="s">
        <v>239</v>
      </c>
      <c r="D52" s="91"/>
      <c r="E52" s="92"/>
      <c r="F52" s="91"/>
      <c r="G52" s="91"/>
    </row>
    <row r="53" spans="1:9" ht="24">
      <c r="D53" s="91"/>
      <c r="E53" s="91"/>
      <c r="F53" s="91"/>
      <c r="G53" s="91"/>
    </row>
    <row r="54" spans="1:9" ht="24">
      <c r="C54" s="87" t="s">
        <v>240</v>
      </c>
      <c r="D54" s="91"/>
      <c r="E54" s="91"/>
      <c r="F54" s="91"/>
      <c r="G54" s="91"/>
    </row>
    <row r="55" spans="1:9" ht="24">
      <c r="C55" s="87" t="s">
        <v>241</v>
      </c>
      <c r="D55" s="91"/>
      <c r="E55" s="91"/>
      <c r="F55" s="91"/>
      <c r="G55" s="91" t="s">
        <v>126</v>
      </c>
      <c r="I55" s="87" t="s">
        <v>84</v>
      </c>
    </row>
    <row r="56" spans="1:9" ht="24">
      <c r="C56" s="87" t="s">
        <v>242</v>
      </c>
      <c r="D56" s="91"/>
      <c r="E56" s="91"/>
      <c r="F56" s="91"/>
      <c r="G56" s="91"/>
    </row>
    <row r="57" spans="1:9" ht="24">
      <c r="C57" s="87" t="s">
        <v>243</v>
      </c>
      <c r="D57" s="91"/>
      <c r="E57" s="91"/>
      <c r="F57" s="91"/>
      <c r="G57" s="91"/>
    </row>
    <row r="58" spans="1:9" ht="24">
      <c r="C58" s="87" t="s">
        <v>244</v>
      </c>
      <c r="D58" s="91"/>
      <c r="E58" s="91"/>
      <c r="F58" s="91"/>
      <c r="G58" s="91" t="s">
        <v>245</v>
      </c>
    </row>
    <row r="59" spans="1:9">
      <c r="C59" s="87" t="s">
        <v>246</v>
      </c>
    </row>
    <row r="60" spans="1:9">
      <c r="C60" s="87" t="s">
        <v>247</v>
      </c>
    </row>
    <row r="63" spans="1:9">
      <c r="A63" s="88" t="s">
        <v>248</v>
      </c>
      <c r="F63" s="93"/>
    </row>
    <row r="64" spans="1:9">
      <c r="F64" s="94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EAD6-4252-A642-A9D7-E0AFACAA34F9}">
  <sheetPr>
    <pageSetUpPr fitToPage="1"/>
  </sheetPr>
  <dimension ref="A1:P80"/>
  <sheetViews>
    <sheetView showGridLines="0" topLeftCell="O56" zoomScale="150" zoomScaleNormal="90" workbookViewId="0">
      <selection activeCell="J67" sqref="J67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104</v>
      </c>
    </row>
    <row r="3" spans="1:13" ht="14.1" thickBot="1">
      <c r="B3" s="24"/>
      <c r="C3" s="24"/>
      <c r="D3" s="25"/>
      <c r="F3" s="23">
        <v>800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1200</v>
      </c>
      <c r="E8" s="33"/>
      <c r="F8" s="32">
        <v>1200</v>
      </c>
      <c r="G8" s="34"/>
      <c r="H8" s="32">
        <v>0</v>
      </c>
      <c r="I8" s="34"/>
      <c r="J8" s="32"/>
    </row>
    <row r="9" spans="1:13" ht="20.100000000000001" customHeight="1">
      <c r="B9" s="31" t="s">
        <v>114</v>
      </c>
      <c r="D9" s="32"/>
      <c r="E9" s="33"/>
      <c r="F9" s="32">
        <v>800</v>
      </c>
      <c r="G9" s="34"/>
      <c r="H9" s="32">
        <v>800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/>
      <c r="G10" s="34"/>
      <c r="H10" s="32"/>
      <c r="I10" s="34"/>
      <c r="J10" s="35"/>
    </row>
    <row r="11" spans="1:13" ht="20.100000000000001" customHeight="1">
      <c r="B11" s="31" t="s">
        <v>117</v>
      </c>
      <c r="D11" s="35">
        <v>250</v>
      </c>
      <c r="E11" s="33"/>
      <c r="F11" s="32">
        <v>250</v>
      </c>
      <c r="G11" s="34"/>
      <c r="H11" s="32">
        <v>0</v>
      </c>
      <c r="I11" s="34"/>
      <c r="J11" s="35"/>
      <c r="M11" s="23">
        <v>800</v>
      </c>
    </row>
    <row r="12" spans="1:13" ht="20.100000000000001" customHeight="1">
      <c r="B12" s="31" t="s">
        <v>118</v>
      </c>
      <c r="D12" s="32">
        <v>200</v>
      </c>
      <c r="E12" s="33"/>
      <c r="F12" s="32">
        <v>200</v>
      </c>
      <c r="G12" s="34"/>
      <c r="H12" s="32">
        <v>0</v>
      </c>
      <c r="I12" s="34"/>
      <c r="J12" s="32"/>
      <c r="M12" s="23">
        <f>+M11*0.3</f>
        <v>240</v>
      </c>
    </row>
    <row r="13" spans="1:13" ht="20.100000000000001" customHeight="1">
      <c r="B13" s="31"/>
      <c r="D13" s="32"/>
      <c r="E13" s="33"/>
      <c r="F13" s="32"/>
      <c r="G13" s="34"/>
      <c r="H13" s="32"/>
      <c r="I13" s="34"/>
      <c r="J13" s="35"/>
      <c r="M13" s="23">
        <f>+M11-M12</f>
        <v>560</v>
      </c>
    </row>
    <row r="14" spans="1:13" ht="20.100000000000001" customHeight="1">
      <c r="B14" s="31"/>
      <c r="D14" s="32"/>
      <c r="E14" s="33"/>
      <c r="F14" s="32"/>
      <c r="G14" s="34"/>
      <c r="H14" s="32"/>
      <c r="I14" s="34"/>
      <c r="J14" s="32"/>
    </row>
    <row r="15" spans="1:13" ht="20.100000000000001" customHeight="1">
      <c r="B15" s="31"/>
      <c r="D15" s="32"/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3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3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3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3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3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3" ht="20.100000000000001" customHeight="1">
      <c r="B22" s="31"/>
      <c r="D22" s="32"/>
      <c r="E22" s="33"/>
      <c r="F22" s="32"/>
      <c r="G22" s="34"/>
      <c r="H22" s="32"/>
      <c r="I22" s="34"/>
      <c r="J22" s="35"/>
    </row>
    <row r="23" spans="2:13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3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3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3" ht="20.100000000000001" customHeight="1">
      <c r="B26" s="31" t="s">
        <v>122</v>
      </c>
      <c r="D26" s="32">
        <f>+D8-D11-D12</f>
        <v>750</v>
      </c>
      <c r="E26" s="33"/>
      <c r="F26" s="32">
        <f>+F8+F9-F11-F12</f>
        <v>1550</v>
      </c>
      <c r="G26" s="34"/>
      <c r="H26" s="34"/>
      <c r="I26" s="34"/>
      <c r="J26" s="34"/>
    </row>
    <row r="27" spans="2:13" ht="20.100000000000001" customHeight="1">
      <c r="B27" s="31" t="s">
        <v>123</v>
      </c>
      <c r="D27" s="32">
        <f>+F27</f>
        <v>465</v>
      </c>
      <c r="E27" s="33">
        <f>+F27/D26</f>
        <v>0.62</v>
      </c>
      <c r="F27" s="32">
        <f>+F26*0.3</f>
        <v>465</v>
      </c>
      <c r="G27" s="34"/>
      <c r="H27" s="37"/>
      <c r="I27" s="34"/>
      <c r="J27" s="34"/>
    </row>
    <row r="28" spans="2:13" ht="20.100000000000001" customHeight="1">
      <c r="B28" s="31" t="s">
        <v>126</v>
      </c>
      <c r="D28" s="32">
        <v>-240</v>
      </c>
      <c r="E28" s="33">
        <f>+D28/D26</f>
        <v>-0.32</v>
      </c>
      <c r="F28" s="32"/>
      <c r="G28" s="34"/>
      <c r="H28" s="34">
        <f>+D25*0.3</f>
        <v>0</v>
      </c>
      <c r="I28" s="34"/>
      <c r="J28" s="34">
        <f>SUM(J25:J27)</f>
        <v>0</v>
      </c>
    </row>
    <row r="29" spans="2:13" ht="20.100000000000001" customHeight="1">
      <c r="B29" s="31" t="s">
        <v>127</v>
      </c>
      <c r="D29" s="99">
        <f>+D27+D28</f>
        <v>225</v>
      </c>
      <c r="E29" s="33">
        <f>+D29/D26</f>
        <v>0.3</v>
      </c>
      <c r="F29" s="32"/>
      <c r="G29" s="34"/>
      <c r="H29" s="34" t="e">
        <f>+H28/D25</f>
        <v>#DIV/0!</v>
      </c>
      <c r="I29" s="34"/>
      <c r="J29" s="34"/>
    </row>
    <row r="30" spans="2:13" ht="20.100000000000001" customHeight="1" thickBot="1">
      <c r="B30" s="38" t="s">
        <v>129</v>
      </c>
      <c r="D30" s="39">
        <f>+D26-D29</f>
        <v>525</v>
      </c>
      <c r="E30" s="33"/>
      <c r="F30" s="39">
        <f>+F26-F27</f>
        <v>1085</v>
      </c>
      <c r="G30" s="34"/>
      <c r="H30" s="37">
        <f>0*0.3</f>
        <v>0</v>
      </c>
      <c r="I30" s="34"/>
      <c r="J30" s="34"/>
    </row>
    <row r="31" spans="2:13" ht="14.1" thickTop="1">
      <c r="H31" s="23" t="e">
        <f>+H30/D25</f>
        <v>#DIV/0!</v>
      </c>
    </row>
    <row r="32" spans="2:13">
      <c r="H32" s="23" t="e">
        <f>+H29+H31</f>
        <v>#DIV/0!</v>
      </c>
    </row>
    <row r="33" spans="1:13" ht="15.95">
      <c r="A33" s="26" t="s">
        <v>130</v>
      </c>
      <c r="D33" s="23">
        <f>+D15*0.3</f>
        <v>0</v>
      </c>
      <c r="H33" s="23" t="e">
        <f>+H32-D29</f>
        <v>#DIV/0!</v>
      </c>
      <c r="I33" s="23" t="e">
        <f>+H33/0.3</f>
        <v>#DIV/0!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</row>
    <row r="40" spans="1:13" ht="20.100000000000001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</row>
    <row r="41" spans="1:13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3" ht="20.100000000000001" customHeight="1">
      <c r="B42" s="45" t="s">
        <v>114</v>
      </c>
      <c r="C42" s="45"/>
      <c r="D42" s="49">
        <v>1300000</v>
      </c>
      <c r="E42" s="49"/>
      <c r="F42" s="49">
        <v>500000</v>
      </c>
      <c r="G42" s="49"/>
      <c r="H42" s="49">
        <f>+D42-F42</f>
        <v>800000</v>
      </c>
      <c r="I42" s="50"/>
      <c r="J42" s="51">
        <v>0.3</v>
      </c>
      <c r="K42" s="51"/>
      <c r="L42" s="49">
        <f>+H42*J42</f>
        <v>240000</v>
      </c>
      <c r="M42" s="23" t="s">
        <v>116</v>
      </c>
    </row>
    <row r="43" spans="1:13" ht="20.100000000000001" customHeight="1">
      <c r="A43" s="26"/>
      <c r="B43" s="44"/>
      <c r="C43" s="44"/>
      <c r="D43" s="50"/>
      <c r="E43" s="50"/>
      <c r="F43" s="50"/>
      <c r="G43" s="50"/>
      <c r="H43" s="49"/>
      <c r="I43" s="50"/>
      <c r="J43" s="46"/>
      <c r="K43" s="46"/>
      <c r="L43" s="46"/>
    </row>
    <row r="44" spans="1:13" ht="20.100000000000001" customHeight="1">
      <c r="B44" s="31"/>
      <c r="C44" s="45"/>
      <c r="D44" s="49"/>
      <c r="E44" s="49"/>
      <c r="F44" s="49"/>
      <c r="G44" s="49"/>
      <c r="H44" s="49"/>
      <c r="I44" s="50"/>
      <c r="J44" s="51"/>
      <c r="K44" s="51"/>
      <c r="L44" s="49"/>
    </row>
    <row r="45" spans="1:13" s="23" customFormat="1" ht="20.100000000000001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</row>
    <row r="46" spans="1:13" s="23" customFormat="1" ht="20.100000000000001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0" t="s">
        <v>143</v>
      </c>
      <c r="C47" s="41"/>
      <c r="D47" s="53">
        <f>SUM(D38:D46)</f>
        <v>1300000</v>
      </c>
      <c r="E47" s="54"/>
      <c r="F47" s="53">
        <f>SUM(F44:F46)</f>
        <v>0</v>
      </c>
      <c r="G47" s="54"/>
      <c r="H47" s="53">
        <f>SUM(H38:H46)</f>
        <v>800000</v>
      </c>
      <c r="I47" s="43"/>
      <c r="J47" s="42"/>
      <c r="K47" s="43"/>
      <c r="L47" s="53">
        <f>SUM(L39:L46)</f>
        <v>240000</v>
      </c>
    </row>
    <row r="48" spans="1:13" s="23" customFormat="1" ht="20.100000000000001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</row>
    <row r="49" spans="1:16" s="23" customFormat="1" ht="20.100000000000001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</row>
    <row r="50" spans="1:16" s="23" customFormat="1" ht="20.100000000000001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23" t="s">
        <v>144</v>
      </c>
    </row>
    <row r="51" spans="1:16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</row>
    <row r="52" spans="1:16" s="23" customFormat="1" ht="20.100000000000001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</row>
    <row r="53" spans="1:16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76</v>
      </c>
      <c r="I54" s="46"/>
      <c r="J54" s="46"/>
      <c r="K54" s="46"/>
      <c r="L54" s="49">
        <v>0</v>
      </c>
    </row>
    <row r="55" spans="1:16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78</v>
      </c>
      <c r="I55" s="46"/>
      <c r="J55" s="46"/>
      <c r="K55" s="46"/>
      <c r="L55" s="49">
        <v>240</v>
      </c>
      <c r="M55" s="23" t="s">
        <v>145</v>
      </c>
      <c r="O55" s="23">
        <v>240</v>
      </c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23" t="s">
        <v>146</v>
      </c>
      <c r="P56" s="23">
        <v>240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</row>
    <row r="58" spans="1:16" s="23" customFormat="1" ht="20.100000000000001" customHeight="1">
      <c r="A58" s="21"/>
      <c r="B58" s="56" t="s">
        <v>147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</row>
    <row r="59" spans="1:16" s="23" customFormat="1">
      <c r="A59" s="21"/>
      <c r="B59" s="21"/>
      <c r="C59" s="21"/>
      <c r="I59" s="30"/>
      <c r="J59" s="30"/>
      <c r="K59" s="30"/>
      <c r="L59" s="30"/>
    </row>
    <row r="61" spans="1:16" s="23" customFormat="1" ht="15.95">
      <c r="A61" s="26" t="s">
        <v>148</v>
      </c>
      <c r="B61" s="26" t="s">
        <v>149</v>
      </c>
      <c r="C61" s="21"/>
    </row>
    <row r="62" spans="1:16" s="23" customFormat="1">
      <c r="A62" s="21"/>
      <c r="B62" s="21"/>
      <c r="C62" s="21"/>
      <c r="H62" s="58" t="s">
        <v>150</v>
      </c>
    </row>
    <row r="63" spans="1:16" s="23" customFormat="1" ht="20.100000000000001" customHeight="1">
      <c r="A63" s="21"/>
      <c r="B63" s="59" t="s">
        <v>151</v>
      </c>
      <c r="C63" s="21"/>
      <c r="D63" s="55">
        <f>+F26</f>
        <v>1550</v>
      </c>
      <c r="G63" s="60" t="s">
        <v>152</v>
      </c>
      <c r="H63" s="60" t="s">
        <v>153</v>
      </c>
    </row>
    <row r="64" spans="1:16" s="23" customFormat="1" ht="20.100000000000001" customHeight="1">
      <c r="A64" s="21"/>
      <c r="B64" s="59" t="s">
        <v>154</v>
      </c>
      <c r="C64" s="21"/>
      <c r="D64" s="55">
        <f>+F27</f>
        <v>465</v>
      </c>
      <c r="H64" s="55" t="s">
        <v>155</v>
      </c>
      <c r="J64" s="55">
        <f>+D30</f>
        <v>525</v>
      </c>
    </row>
    <row r="65" spans="1:10" s="23" customFormat="1" ht="20.100000000000001" customHeight="1">
      <c r="A65" s="21"/>
      <c r="B65" s="59" t="s">
        <v>156</v>
      </c>
      <c r="C65" s="21"/>
      <c r="D65" s="55"/>
      <c r="H65" s="55" t="s">
        <v>157</v>
      </c>
      <c r="J65" s="55">
        <v>1085</v>
      </c>
    </row>
    <row r="66" spans="1:10" s="23" customFormat="1" ht="20.100000000000001" customHeight="1">
      <c r="A66" s="21"/>
      <c r="B66" s="59"/>
      <c r="C66" s="21"/>
      <c r="D66" s="55"/>
      <c r="H66" s="55"/>
      <c r="J66" s="55"/>
    </row>
    <row r="67" spans="1:10" s="23" customFormat="1" ht="20.100000000000001" customHeight="1">
      <c r="A67" s="21"/>
      <c r="B67" s="59"/>
      <c r="C67" s="21"/>
      <c r="D67" s="55"/>
      <c r="H67" s="55" t="s">
        <v>157</v>
      </c>
      <c r="J67" s="100">
        <f>+J65-J64</f>
        <v>560</v>
      </c>
    </row>
    <row r="68" spans="1:10" s="23" customFormat="1" ht="20.100000000000001" customHeight="1">
      <c r="A68" s="21"/>
      <c r="B68" s="59" t="s">
        <v>157</v>
      </c>
      <c r="C68" s="21"/>
      <c r="D68" s="55">
        <f>+D63-D64</f>
        <v>1085</v>
      </c>
      <c r="H68" s="55"/>
      <c r="J68" s="101">
        <v>1.4286000000000001</v>
      </c>
    </row>
    <row r="69" spans="1:10" s="23" customFormat="1" ht="20.100000000000001" customHeight="1">
      <c r="A69" s="21"/>
      <c r="B69" s="59"/>
      <c r="C69" s="21"/>
      <c r="D69" s="59"/>
      <c r="H69" s="55"/>
      <c r="J69" s="100">
        <f>+J67*J68</f>
        <v>800.01600000000008</v>
      </c>
    </row>
    <row r="70" spans="1:10" s="23" customFormat="1" ht="20.100000000000001" customHeight="1">
      <c r="A70" s="21"/>
      <c r="B70" s="59"/>
      <c r="C70" s="21"/>
      <c r="D70" s="55"/>
    </row>
    <row r="71" spans="1:10" s="23" customFormat="1" ht="15">
      <c r="A71" s="21"/>
      <c r="B71" s="62"/>
      <c r="C71" s="21"/>
      <c r="E71" s="63"/>
    </row>
    <row r="72" spans="1:10" s="23" customFormat="1" ht="15">
      <c r="A72" s="21"/>
      <c r="B72" s="62"/>
      <c r="C72" s="21"/>
      <c r="E72" s="63"/>
    </row>
    <row r="73" spans="1:10" s="23" customFormat="1" ht="15">
      <c r="A73" s="21"/>
      <c r="B73" s="21"/>
      <c r="C73" s="21"/>
      <c r="D73" s="64"/>
      <c r="E73" s="63"/>
    </row>
    <row r="74" spans="1:10" s="23" customFormat="1" ht="20.100000000000001" customHeight="1">
      <c r="A74" s="21"/>
      <c r="B74" s="21"/>
      <c r="C74" s="21"/>
    </row>
    <row r="75" spans="1:10" s="23" customFormat="1" ht="20.100000000000001" customHeight="1">
      <c r="A75" s="21"/>
      <c r="B75" s="21"/>
      <c r="C75" s="21"/>
    </row>
    <row r="76" spans="1:10" s="23" customFormat="1" ht="20.100000000000001" customHeight="1">
      <c r="A76" s="21"/>
      <c r="B76" s="21"/>
      <c r="C76" s="21"/>
    </row>
    <row r="77" spans="1:10" s="23" customFormat="1" ht="20.100000000000001" customHeight="1">
      <c r="A77" s="21"/>
      <c r="B77" s="21"/>
      <c r="C77" s="21"/>
    </row>
    <row r="78" spans="1:10" s="23" customFormat="1" ht="20.100000000000001" customHeight="1">
      <c r="A78" s="21"/>
      <c r="B78" s="21"/>
      <c r="C78" s="21"/>
    </row>
    <row r="79" spans="1:10" s="23" customFormat="1" ht="20.100000000000001" customHeight="1">
      <c r="A79" s="21"/>
      <c r="B79" s="21"/>
      <c r="C79" s="21"/>
    </row>
    <row r="80" spans="1:10" s="23" customFormat="1">
      <c r="A80" s="21"/>
      <c r="B80" s="21"/>
      <c r="C80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A86F3-E7AE-9340-908E-AEB4E3D1B01E}">
  <sheetPr>
    <pageSetUpPr fitToPage="1"/>
  </sheetPr>
  <dimension ref="A1:P80"/>
  <sheetViews>
    <sheetView showGridLines="0" topLeftCell="A53" zoomScale="175" zoomScaleNormal="90" workbookViewId="0">
      <selection activeCell="J67" sqref="J67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104</v>
      </c>
    </row>
    <row r="3" spans="1:13" ht="14.1" thickBot="1">
      <c r="B3" s="24"/>
      <c r="C3" s="24"/>
      <c r="D3" s="25"/>
      <c r="F3" s="23" t="s">
        <v>249</v>
      </c>
    </row>
    <row r="4" spans="1:13">
      <c r="F4" s="23" t="s">
        <v>250</v>
      </c>
      <c r="H4" s="23">
        <v>350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2100</v>
      </c>
      <c r="E8" s="33"/>
      <c r="F8" s="32">
        <v>2100</v>
      </c>
      <c r="G8" s="34"/>
      <c r="H8" s="32">
        <v>0</v>
      </c>
      <c r="I8" s="34"/>
      <c r="J8" s="32"/>
    </row>
    <row r="9" spans="1:13" ht="20.100000000000001" customHeight="1">
      <c r="B9" s="31" t="s">
        <v>114</v>
      </c>
      <c r="D9" s="32"/>
      <c r="E9" s="33"/>
      <c r="F9" s="32">
        <v>350</v>
      </c>
      <c r="G9" s="34"/>
      <c r="H9" s="32">
        <f>+D9-F9</f>
        <v>-350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>
        <v>-800</v>
      </c>
      <c r="G10" s="34"/>
      <c r="H10" s="32">
        <f>+D10-F10</f>
        <v>800</v>
      </c>
      <c r="I10" s="34"/>
      <c r="J10" s="35"/>
    </row>
    <row r="11" spans="1:13" ht="20.100000000000001" customHeight="1">
      <c r="B11" s="31" t="s">
        <v>117</v>
      </c>
      <c r="D11" s="35">
        <v>800</v>
      </c>
      <c r="E11" s="33"/>
      <c r="F11" s="32">
        <f>+D11</f>
        <v>800</v>
      </c>
      <c r="G11" s="34"/>
      <c r="H11" s="32">
        <v>0</v>
      </c>
      <c r="I11" s="34"/>
      <c r="J11" s="35"/>
    </row>
    <row r="12" spans="1:13" ht="20.100000000000001" customHeight="1">
      <c r="B12" s="31" t="s">
        <v>118</v>
      </c>
      <c r="D12" s="32">
        <v>350</v>
      </c>
      <c r="E12" s="33"/>
      <c r="F12" s="32">
        <f>+D12</f>
        <v>350</v>
      </c>
      <c r="G12" s="34"/>
      <c r="H12" s="32">
        <v>0</v>
      </c>
      <c r="I12" s="34"/>
      <c r="J12" s="32"/>
    </row>
    <row r="13" spans="1:13" ht="20.100000000000001" customHeight="1">
      <c r="B13" s="31" t="s">
        <v>251</v>
      </c>
      <c r="D13" s="32">
        <v>120</v>
      </c>
      <c r="E13" s="33"/>
      <c r="F13" s="32"/>
      <c r="G13" s="34"/>
      <c r="H13" s="32"/>
      <c r="I13" s="34"/>
      <c r="J13" s="35"/>
    </row>
    <row r="14" spans="1:13" ht="20.100000000000001" customHeight="1">
      <c r="B14" s="31"/>
      <c r="D14" s="32"/>
      <c r="E14" s="33"/>
      <c r="F14" s="32"/>
      <c r="G14" s="34"/>
      <c r="H14" s="32"/>
      <c r="I14" s="34"/>
      <c r="J14" s="32"/>
    </row>
    <row r="15" spans="1:13" ht="20.100000000000001" customHeight="1">
      <c r="B15" s="31"/>
      <c r="D15" s="32"/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/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4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4" ht="20.100000000000001" customHeight="1">
      <c r="B26" s="31" t="s">
        <v>122</v>
      </c>
      <c r="D26" s="32">
        <f>+D8-D11-D12-D13</f>
        <v>830</v>
      </c>
      <c r="E26" s="33"/>
      <c r="F26" s="32">
        <f>+F8+F9+F10-F11-F12</f>
        <v>500</v>
      </c>
      <c r="G26" s="34"/>
      <c r="H26" s="34" t="s">
        <v>122</v>
      </c>
      <c r="I26" s="34"/>
      <c r="J26" s="34">
        <f>+D26</f>
        <v>830</v>
      </c>
      <c r="L26" s="108">
        <v>0.3</v>
      </c>
      <c r="M26" s="23">
        <f>+J26*L26</f>
        <v>249</v>
      </c>
      <c r="N26" s="108">
        <f>+M26/J26</f>
        <v>0.3</v>
      </c>
    </row>
    <row r="27" spans="2:14" ht="20.100000000000001" customHeight="1">
      <c r="B27" s="31" t="s">
        <v>123</v>
      </c>
      <c r="D27" s="32">
        <f>+F27</f>
        <v>150</v>
      </c>
      <c r="E27" s="102">
        <f>+F27/D26</f>
        <v>0.18072289156626506</v>
      </c>
      <c r="F27" s="32">
        <f>+F26*0.3</f>
        <v>150</v>
      </c>
      <c r="G27" s="34"/>
      <c r="H27" s="37" t="s">
        <v>128</v>
      </c>
      <c r="I27" s="34"/>
      <c r="J27" s="34">
        <v>120</v>
      </c>
      <c r="L27" s="108">
        <f>+L26</f>
        <v>0.3</v>
      </c>
      <c r="M27" s="23">
        <f>+J27*L27</f>
        <v>36</v>
      </c>
      <c r="N27" s="108">
        <f>+M27/J26</f>
        <v>4.3373493975903614E-2</v>
      </c>
    </row>
    <row r="28" spans="2:14" ht="20.100000000000001" customHeight="1">
      <c r="B28" s="31" t="s">
        <v>126</v>
      </c>
      <c r="D28" s="32">
        <v>135</v>
      </c>
      <c r="E28" s="33">
        <f>+D28/D26</f>
        <v>0.16265060240963855</v>
      </c>
      <c r="F28" s="32"/>
      <c r="G28" s="34"/>
      <c r="H28" s="34"/>
      <c r="I28" s="34"/>
      <c r="J28" s="34"/>
      <c r="L28" s="108"/>
      <c r="N28" s="108">
        <f>SUM(N26:N27)</f>
        <v>0.34337349397590361</v>
      </c>
    </row>
    <row r="29" spans="2:14" ht="20.100000000000001" customHeight="1">
      <c r="B29" s="31" t="s">
        <v>127</v>
      </c>
      <c r="D29" s="99">
        <f>+D27+D28</f>
        <v>285</v>
      </c>
      <c r="E29" s="33">
        <f>+D29/D26</f>
        <v>0.34337349397590361</v>
      </c>
      <c r="F29" s="32"/>
      <c r="G29" s="34"/>
      <c r="H29" s="34"/>
      <c r="I29" s="34"/>
      <c r="J29" s="34"/>
      <c r="L29" s="108"/>
      <c r="N29" s="108"/>
    </row>
    <row r="30" spans="2:14" ht="20.100000000000001" customHeight="1" thickBot="1">
      <c r="B30" s="38" t="s">
        <v>129</v>
      </c>
      <c r="D30" s="39">
        <f>+D26-D29</f>
        <v>545</v>
      </c>
      <c r="E30" s="33"/>
      <c r="F30" s="39">
        <f>+F26-F27</f>
        <v>350</v>
      </c>
      <c r="G30" s="34"/>
      <c r="H30" s="37"/>
      <c r="I30" s="34"/>
      <c r="J30" s="34"/>
      <c r="N30" s="108"/>
    </row>
    <row r="31" spans="2:14" ht="14.1" thickTop="1"/>
    <row r="33" spans="1:13" ht="15.95">
      <c r="A33" s="26" t="s">
        <v>130</v>
      </c>
      <c r="D33" s="23">
        <f>+D15*0.3</f>
        <v>0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</row>
    <row r="40" spans="1:13" ht="20.100000000000001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</row>
    <row r="41" spans="1:13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3" ht="20.100000000000001" customHeight="1">
      <c r="B42" s="45" t="s">
        <v>252</v>
      </c>
      <c r="C42" s="45"/>
      <c r="D42" s="49">
        <v>800</v>
      </c>
      <c r="E42" s="49"/>
      <c r="F42" s="49">
        <v>0</v>
      </c>
      <c r="G42" s="49"/>
      <c r="H42" s="49">
        <f>+D42-F42</f>
        <v>800</v>
      </c>
      <c r="I42" s="50"/>
      <c r="J42" s="51">
        <v>0.3</v>
      </c>
      <c r="K42" s="51"/>
      <c r="L42" s="49">
        <f>+H42*J42</f>
        <v>240</v>
      </c>
      <c r="M42" s="23" t="s">
        <v>116</v>
      </c>
    </row>
    <row r="43" spans="1:13" ht="20.100000000000001" customHeight="1">
      <c r="A43" s="26"/>
      <c r="B43" s="103" t="s">
        <v>253</v>
      </c>
      <c r="C43" s="44"/>
      <c r="D43" s="104">
        <v>350</v>
      </c>
      <c r="E43" s="104"/>
      <c r="F43" s="105">
        <v>0</v>
      </c>
      <c r="G43" s="105"/>
      <c r="H43" s="105">
        <f>+D43-F43</f>
        <v>350</v>
      </c>
      <c r="I43" s="104"/>
      <c r="J43" s="106">
        <v>0.3</v>
      </c>
      <c r="K43" s="106"/>
      <c r="L43" s="105">
        <f>+H43*J43</f>
        <v>105</v>
      </c>
    </row>
    <row r="44" spans="1:13" ht="20.100000000000001" customHeight="1">
      <c r="B44" s="31"/>
      <c r="C44" s="45"/>
      <c r="D44" s="49"/>
      <c r="E44" s="49"/>
      <c r="F44" s="49"/>
      <c r="G44" s="49"/>
      <c r="H44" s="49"/>
      <c r="I44" s="50"/>
      <c r="J44" s="51"/>
      <c r="K44" s="51"/>
      <c r="L44" s="49"/>
    </row>
    <row r="45" spans="1:13" s="23" customFormat="1" ht="20.100000000000001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</row>
    <row r="46" spans="1:13" s="23" customFormat="1" ht="20.100000000000001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0" t="s">
        <v>143</v>
      </c>
      <c r="C47" s="41"/>
      <c r="D47" s="53">
        <f>SUM(D38:D46)</f>
        <v>1150</v>
      </c>
      <c r="E47" s="54"/>
      <c r="F47" s="53">
        <f>SUM(F44:F46)</f>
        <v>0</v>
      </c>
      <c r="G47" s="54"/>
      <c r="H47" s="53">
        <f>SUM(H38:H46)</f>
        <v>1150</v>
      </c>
      <c r="I47" s="43"/>
      <c r="J47" s="42"/>
      <c r="K47" s="43"/>
      <c r="L47" s="53"/>
    </row>
    <row r="48" spans="1:13" s="23" customFormat="1" ht="20.100000000000001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</row>
    <row r="49" spans="1:16" s="23" customFormat="1" ht="20.100000000000001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</row>
    <row r="50" spans="1:16" s="23" customFormat="1" ht="20.100000000000001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23" t="s">
        <v>144</v>
      </c>
    </row>
    <row r="51" spans="1:16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</row>
    <row r="52" spans="1:16" s="23" customFormat="1" ht="20.100000000000001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</row>
    <row r="53" spans="1:16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76</v>
      </c>
      <c r="I54" s="46"/>
      <c r="J54" s="46"/>
      <c r="K54" s="46"/>
      <c r="L54" s="49">
        <v>240</v>
      </c>
    </row>
    <row r="55" spans="1:16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78</v>
      </c>
      <c r="I55" s="46"/>
      <c r="J55" s="46"/>
      <c r="K55" s="46"/>
      <c r="L55" s="49">
        <f>+L43</f>
        <v>105</v>
      </c>
      <c r="M55" s="23" t="s">
        <v>145</v>
      </c>
      <c r="O55" s="23">
        <v>240</v>
      </c>
      <c r="P55" s="107">
        <v>135</v>
      </c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23" t="s">
        <v>146</v>
      </c>
      <c r="O56" s="107">
        <v>135</v>
      </c>
      <c r="P56" s="23">
        <v>240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</row>
    <row r="58" spans="1:16" s="23" customFormat="1" ht="20.100000000000001" customHeight="1">
      <c r="A58" s="21"/>
      <c r="B58" s="56" t="s">
        <v>147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f>+L55-L54</f>
        <v>-135</v>
      </c>
    </row>
    <row r="59" spans="1:16" s="23" customFormat="1">
      <c r="A59" s="21"/>
      <c r="B59" s="21"/>
      <c r="C59" s="21"/>
      <c r="I59" s="30"/>
      <c r="J59" s="30"/>
      <c r="K59" s="30"/>
      <c r="L59" s="30"/>
    </row>
    <row r="61" spans="1:16" s="23" customFormat="1" ht="15.95">
      <c r="A61" s="26" t="s">
        <v>148</v>
      </c>
      <c r="B61" s="26" t="s">
        <v>149</v>
      </c>
      <c r="C61" s="21"/>
    </row>
    <row r="62" spans="1:16" s="23" customFormat="1">
      <c r="A62" s="21"/>
      <c r="B62" s="21"/>
      <c r="C62" s="21"/>
      <c r="H62" s="58" t="s">
        <v>150</v>
      </c>
    </row>
    <row r="63" spans="1:16" s="23" customFormat="1" ht="20.100000000000001" customHeight="1">
      <c r="A63" s="21"/>
      <c r="B63" s="59" t="s">
        <v>151</v>
      </c>
      <c r="C63" s="21"/>
      <c r="D63" s="55">
        <f>+F26</f>
        <v>500</v>
      </c>
      <c r="G63" s="60" t="s">
        <v>152</v>
      </c>
      <c r="H63" s="60" t="s">
        <v>153</v>
      </c>
    </row>
    <row r="64" spans="1:16" s="23" customFormat="1" ht="20.100000000000001" customHeight="1">
      <c r="A64" s="21"/>
      <c r="B64" s="59" t="s">
        <v>154</v>
      </c>
      <c r="C64" s="21"/>
      <c r="D64" s="55">
        <f>+F27</f>
        <v>150</v>
      </c>
      <c r="H64" s="55" t="s">
        <v>155</v>
      </c>
      <c r="J64" s="55">
        <f>+D30</f>
        <v>545</v>
      </c>
    </row>
    <row r="65" spans="1:13" s="23" customFormat="1" ht="20.100000000000001" customHeight="1">
      <c r="A65" s="21"/>
      <c r="B65" s="59" t="s">
        <v>156</v>
      </c>
      <c r="C65" s="21"/>
      <c r="D65" s="55">
        <f>+D13</f>
        <v>120</v>
      </c>
      <c r="H65" s="55" t="s">
        <v>157</v>
      </c>
      <c r="J65" s="55">
        <f>+D70</f>
        <v>790</v>
      </c>
    </row>
    <row r="66" spans="1:13" s="23" customFormat="1" ht="20.100000000000001" customHeight="1">
      <c r="A66" s="21"/>
      <c r="B66" s="59"/>
      <c r="C66" s="21"/>
      <c r="D66" s="55"/>
      <c r="H66" s="55"/>
      <c r="J66" s="55"/>
    </row>
    <row r="67" spans="1:13" s="23" customFormat="1" ht="20.100000000000001" customHeight="1">
      <c r="A67" s="21"/>
      <c r="B67" s="59"/>
      <c r="C67" s="21"/>
      <c r="D67" s="55"/>
      <c r="H67" s="55" t="s">
        <v>157</v>
      </c>
      <c r="J67" s="100">
        <f>+J65-J64</f>
        <v>245</v>
      </c>
      <c r="L67" s="110">
        <v>1.4286000000000001</v>
      </c>
      <c r="M67" s="23">
        <f>+J67*L67</f>
        <v>350.00700000000001</v>
      </c>
    </row>
    <row r="68" spans="1:13" s="23" customFormat="1" ht="20.100000000000001" customHeight="1">
      <c r="A68" s="21"/>
      <c r="B68" s="59" t="s">
        <v>158</v>
      </c>
      <c r="C68" s="21"/>
      <c r="D68" s="55">
        <f>+D63-D64-D65</f>
        <v>230</v>
      </c>
      <c r="H68" s="55"/>
      <c r="J68" s="55"/>
    </row>
    <row r="69" spans="1:13" s="23" customFormat="1" ht="20.100000000000001" customHeight="1">
      <c r="A69" s="21"/>
      <c r="B69" s="59" t="s">
        <v>159</v>
      </c>
      <c r="C69" s="21"/>
      <c r="D69" s="109">
        <v>560</v>
      </c>
      <c r="H69" s="55"/>
      <c r="J69" s="61"/>
    </row>
    <row r="70" spans="1:13" s="23" customFormat="1" ht="20.100000000000001" customHeight="1">
      <c r="A70" s="21"/>
      <c r="B70" s="59"/>
      <c r="C70" s="21"/>
      <c r="D70" s="55">
        <f>+D68+D69</f>
        <v>790</v>
      </c>
    </row>
    <row r="71" spans="1:13" s="23" customFormat="1" ht="15">
      <c r="A71" s="21"/>
      <c r="B71" s="62"/>
      <c r="C71" s="21"/>
      <c r="E71" s="63"/>
    </row>
    <row r="72" spans="1:13" s="23" customFormat="1" ht="15">
      <c r="A72" s="21"/>
      <c r="B72" s="62"/>
      <c r="C72" s="21"/>
      <c r="E72" s="63"/>
    </row>
    <row r="73" spans="1:13" s="23" customFormat="1" ht="15">
      <c r="A73" s="21"/>
      <c r="B73" s="21"/>
      <c r="C73" s="21"/>
      <c r="D73" s="64"/>
      <c r="E73" s="63"/>
    </row>
    <row r="74" spans="1:13" s="23" customFormat="1" ht="20.100000000000001" customHeight="1">
      <c r="A74" s="21"/>
      <c r="B74" s="21"/>
      <c r="C74" s="21"/>
    </row>
    <row r="75" spans="1:13" s="23" customFormat="1" ht="20.100000000000001" customHeight="1">
      <c r="A75" s="21"/>
      <c r="B75" s="21"/>
      <c r="C75" s="21"/>
    </row>
    <row r="76" spans="1:13" s="23" customFormat="1" ht="20.100000000000001" customHeight="1">
      <c r="A76" s="21"/>
      <c r="B76" s="21"/>
      <c r="C76" s="21"/>
    </row>
    <row r="77" spans="1:13" s="23" customFormat="1" ht="20.100000000000001" customHeight="1">
      <c r="A77" s="21"/>
      <c r="B77" s="21"/>
      <c r="C77" s="21"/>
    </row>
    <row r="78" spans="1:13" s="23" customFormat="1" ht="20.100000000000001" customHeight="1">
      <c r="A78" s="21"/>
      <c r="B78" s="21"/>
      <c r="C78" s="21"/>
    </row>
    <row r="79" spans="1:13" s="23" customFormat="1" ht="20.100000000000001" customHeight="1">
      <c r="A79" s="21"/>
      <c r="B79" s="21"/>
      <c r="C79" s="21"/>
    </row>
    <row r="80" spans="1:13" s="23" customFormat="1">
      <c r="A80" s="21"/>
      <c r="B80" s="21"/>
      <c r="C80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490C-A876-7E4A-A43C-91D707336786}">
  <sheetPr>
    <pageSetUpPr fitToPage="1"/>
  </sheetPr>
  <dimension ref="A1:P80"/>
  <sheetViews>
    <sheetView showGridLines="0" topLeftCell="A13" zoomScale="175" zoomScaleNormal="90" workbookViewId="0">
      <selection activeCell="D30" sqref="D30"/>
    </sheetView>
  </sheetViews>
  <sheetFormatPr defaultColWidth="11.42578125" defaultRowHeight="12.95"/>
  <cols>
    <col min="1" max="1" width="2.85546875" style="21" customWidth="1"/>
    <col min="2" max="2" width="21.140625" style="21" customWidth="1"/>
    <col min="3" max="3" width="2.42578125" style="21" customWidth="1"/>
    <col min="4" max="4" width="23.85546875" style="23" customWidth="1"/>
    <col min="5" max="5" width="7.28515625" style="23" customWidth="1"/>
    <col min="6" max="6" width="20.85546875" style="23" customWidth="1"/>
    <col min="7" max="7" width="2" style="23" customWidth="1"/>
    <col min="8" max="8" width="18.85546875" style="23" customWidth="1"/>
    <col min="9" max="9" width="2.85546875" style="23" customWidth="1"/>
    <col min="10" max="10" width="16" style="23" customWidth="1"/>
    <col min="11" max="11" width="2.85546875" style="23" customWidth="1"/>
    <col min="12" max="12" width="10.85546875" style="23"/>
    <col min="13" max="13" width="12" style="23" bestFit="1" customWidth="1"/>
    <col min="14" max="256" width="10.85546875" style="21"/>
    <col min="257" max="257" width="2.85546875" style="21" customWidth="1"/>
    <col min="258" max="258" width="21.140625" style="21" customWidth="1"/>
    <col min="259" max="259" width="2.42578125" style="21" customWidth="1"/>
    <col min="260" max="260" width="23.85546875" style="21" customWidth="1"/>
    <col min="261" max="261" width="7.28515625" style="21" customWidth="1"/>
    <col min="262" max="262" width="20.85546875" style="21" customWidth="1"/>
    <col min="263" max="263" width="2" style="21" customWidth="1"/>
    <col min="264" max="264" width="18.85546875" style="21" customWidth="1"/>
    <col min="265" max="265" width="2.85546875" style="21" customWidth="1"/>
    <col min="266" max="266" width="16" style="21" customWidth="1"/>
    <col min="267" max="267" width="2.85546875" style="21" customWidth="1"/>
    <col min="268" max="268" width="10.85546875" style="21"/>
    <col min="269" max="269" width="12" style="21" bestFit="1" customWidth="1"/>
    <col min="270" max="512" width="10.85546875" style="21"/>
    <col min="513" max="513" width="2.85546875" style="21" customWidth="1"/>
    <col min="514" max="514" width="21.140625" style="21" customWidth="1"/>
    <col min="515" max="515" width="2.42578125" style="21" customWidth="1"/>
    <col min="516" max="516" width="23.85546875" style="21" customWidth="1"/>
    <col min="517" max="517" width="7.28515625" style="21" customWidth="1"/>
    <col min="518" max="518" width="20.85546875" style="21" customWidth="1"/>
    <col min="519" max="519" width="2" style="21" customWidth="1"/>
    <col min="520" max="520" width="18.85546875" style="21" customWidth="1"/>
    <col min="521" max="521" width="2.85546875" style="21" customWidth="1"/>
    <col min="522" max="522" width="16" style="21" customWidth="1"/>
    <col min="523" max="523" width="2.85546875" style="21" customWidth="1"/>
    <col min="524" max="524" width="10.85546875" style="21"/>
    <col min="525" max="525" width="12" style="21" bestFit="1" customWidth="1"/>
    <col min="526" max="768" width="10.85546875" style="21"/>
    <col min="769" max="769" width="2.85546875" style="21" customWidth="1"/>
    <col min="770" max="770" width="21.140625" style="21" customWidth="1"/>
    <col min="771" max="771" width="2.42578125" style="21" customWidth="1"/>
    <col min="772" max="772" width="23.85546875" style="21" customWidth="1"/>
    <col min="773" max="773" width="7.28515625" style="21" customWidth="1"/>
    <col min="774" max="774" width="20.85546875" style="21" customWidth="1"/>
    <col min="775" max="775" width="2" style="21" customWidth="1"/>
    <col min="776" max="776" width="18.85546875" style="21" customWidth="1"/>
    <col min="777" max="777" width="2.85546875" style="21" customWidth="1"/>
    <col min="778" max="778" width="16" style="21" customWidth="1"/>
    <col min="779" max="779" width="2.85546875" style="21" customWidth="1"/>
    <col min="780" max="780" width="10.85546875" style="21"/>
    <col min="781" max="781" width="12" style="21" bestFit="1" customWidth="1"/>
    <col min="782" max="1024" width="10.85546875" style="21"/>
    <col min="1025" max="1025" width="2.85546875" style="21" customWidth="1"/>
    <col min="1026" max="1026" width="21.140625" style="21" customWidth="1"/>
    <col min="1027" max="1027" width="2.42578125" style="21" customWidth="1"/>
    <col min="1028" max="1028" width="23.85546875" style="21" customWidth="1"/>
    <col min="1029" max="1029" width="7.28515625" style="21" customWidth="1"/>
    <col min="1030" max="1030" width="20.85546875" style="21" customWidth="1"/>
    <col min="1031" max="1031" width="2" style="21" customWidth="1"/>
    <col min="1032" max="1032" width="18.85546875" style="21" customWidth="1"/>
    <col min="1033" max="1033" width="2.85546875" style="21" customWidth="1"/>
    <col min="1034" max="1034" width="16" style="21" customWidth="1"/>
    <col min="1035" max="1035" width="2.85546875" style="21" customWidth="1"/>
    <col min="1036" max="1036" width="10.85546875" style="21"/>
    <col min="1037" max="1037" width="12" style="21" bestFit="1" customWidth="1"/>
    <col min="1038" max="1280" width="10.85546875" style="21"/>
    <col min="1281" max="1281" width="2.85546875" style="21" customWidth="1"/>
    <col min="1282" max="1282" width="21.140625" style="21" customWidth="1"/>
    <col min="1283" max="1283" width="2.42578125" style="21" customWidth="1"/>
    <col min="1284" max="1284" width="23.85546875" style="21" customWidth="1"/>
    <col min="1285" max="1285" width="7.28515625" style="21" customWidth="1"/>
    <col min="1286" max="1286" width="20.85546875" style="21" customWidth="1"/>
    <col min="1287" max="1287" width="2" style="21" customWidth="1"/>
    <col min="1288" max="1288" width="18.85546875" style="21" customWidth="1"/>
    <col min="1289" max="1289" width="2.85546875" style="21" customWidth="1"/>
    <col min="1290" max="1290" width="16" style="21" customWidth="1"/>
    <col min="1291" max="1291" width="2.85546875" style="21" customWidth="1"/>
    <col min="1292" max="1292" width="10.85546875" style="21"/>
    <col min="1293" max="1293" width="12" style="21" bestFit="1" customWidth="1"/>
    <col min="1294" max="1536" width="10.85546875" style="21"/>
    <col min="1537" max="1537" width="2.85546875" style="21" customWidth="1"/>
    <col min="1538" max="1538" width="21.140625" style="21" customWidth="1"/>
    <col min="1539" max="1539" width="2.42578125" style="21" customWidth="1"/>
    <col min="1540" max="1540" width="23.85546875" style="21" customWidth="1"/>
    <col min="1541" max="1541" width="7.28515625" style="21" customWidth="1"/>
    <col min="1542" max="1542" width="20.85546875" style="21" customWidth="1"/>
    <col min="1543" max="1543" width="2" style="21" customWidth="1"/>
    <col min="1544" max="1544" width="18.85546875" style="21" customWidth="1"/>
    <col min="1545" max="1545" width="2.85546875" style="21" customWidth="1"/>
    <col min="1546" max="1546" width="16" style="21" customWidth="1"/>
    <col min="1547" max="1547" width="2.85546875" style="21" customWidth="1"/>
    <col min="1548" max="1548" width="10.85546875" style="21"/>
    <col min="1549" max="1549" width="12" style="21" bestFit="1" customWidth="1"/>
    <col min="1550" max="1792" width="10.85546875" style="21"/>
    <col min="1793" max="1793" width="2.85546875" style="21" customWidth="1"/>
    <col min="1794" max="1794" width="21.140625" style="21" customWidth="1"/>
    <col min="1795" max="1795" width="2.42578125" style="21" customWidth="1"/>
    <col min="1796" max="1796" width="23.85546875" style="21" customWidth="1"/>
    <col min="1797" max="1797" width="7.28515625" style="21" customWidth="1"/>
    <col min="1798" max="1798" width="20.85546875" style="21" customWidth="1"/>
    <col min="1799" max="1799" width="2" style="21" customWidth="1"/>
    <col min="1800" max="1800" width="18.85546875" style="21" customWidth="1"/>
    <col min="1801" max="1801" width="2.85546875" style="21" customWidth="1"/>
    <col min="1802" max="1802" width="16" style="21" customWidth="1"/>
    <col min="1803" max="1803" width="2.85546875" style="21" customWidth="1"/>
    <col min="1804" max="1804" width="10.85546875" style="21"/>
    <col min="1805" max="1805" width="12" style="21" bestFit="1" customWidth="1"/>
    <col min="1806" max="2048" width="10.85546875" style="21"/>
    <col min="2049" max="2049" width="2.85546875" style="21" customWidth="1"/>
    <col min="2050" max="2050" width="21.140625" style="21" customWidth="1"/>
    <col min="2051" max="2051" width="2.42578125" style="21" customWidth="1"/>
    <col min="2052" max="2052" width="23.85546875" style="21" customWidth="1"/>
    <col min="2053" max="2053" width="7.28515625" style="21" customWidth="1"/>
    <col min="2054" max="2054" width="20.85546875" style="21" customWidth="1"/>
    <col min="2055" max="2055" width="2" style="21" customWidth="1"/>
    <col min="2056" max="2056" width="18.85546875" style="21" customWidth="1"/>
    <col min="2057" max="2057" width="2.85546875" style="21" customWidth="1"/>
    <col min="2058" max="2058" width="16" style="21" customWidth="1"/>
    <col min="2059" max="2059" width="2.85546875" style="21" customWidth="1"/>
    <col min="2060" max="2060" width="10.85546875" style="21"/>
    <col min="2061" max="2061" width="12" style="21" bestFit="1" customWidth="1"/>
    <col min="2062" max="2304" width="10.85546875" style="21"/>
    <col min="2305" max="2305" width="2.85546875" style="21" customWidth="1"/>
    <col min="2306" max="2306" width="21.140625" style="21" customWidth="1"/>
    <col min="2307" max="2307" width="2.42578125" style="21" customWidth="1"/>
    <col min="2308" max="2308" width="23.85546875" style="21" customWidth="1"/>
    <col min="2309" max="2309" width="7.28515625" style="21" customWidth="1"/>
    <col min="2310" max="2310" width="20.85546875" style="21" customWidth="1"/>
    <col min="2311" max="2311" width="2" style="21" customWidth="1"/>
    <col min="2312" max="2312" width="18.85546875" style="21" customWidth="1"/>
    <col min="2313" max="2313" width="2.85546875" style="21" customWidth="1"/>
    <col min="2314" max="2314" width="16" style="21" customWidth="1"/>
    <col min="2315" max="2315" width="2.85546875" style="21" customWidth="1"/>
    <col min="2316" max="2316" width="10.85546875" style="21"/>
    <col min="2317" max="2317" width="12" style="21" bestFit="1" customWidth="1"/>
    <col min="2318" max="2560" width="10.85546875" style="21"/>
    <col min="2561" max="2561" width="2.85546875" style="21" customWidth="1"/>
    <col min="2562" max="2562" width="21.140625" style="21" customWidth="1"/>
    <col min="2563" max="2563" width="2.42578125" style="21" customWidth="1"/>
    <col min="2564" max="2564" width="23.85546875" style="21" customWidth="1"/>
    <col min="2565" max="2565" width="7.28515625" style="21" customWidth="1"/>
    <col min="2566" max="2566" width="20.85546875" style="21" customWidth="1"/>
    <col min="2567" max="2567" width="2" style="21" customWidth="1"/>
    <col min="2568" max="2568" width="18.85546875" style="21" customWidth="1"/>
    <col min="2569" max="2569" width="2.85546875" style="21" customWidth="1"/>
    <col min="2570" max="2570" width="16" style="21" customWidth="1"/>
    <col min="2571" max="2571" width="2.85546875" style="21" customWidth="1"/>
    <col min="2572" max="2572" width="10.85546875" style="21"/>
    <col min="2573" max="2573" width="12" style="21" bestFit="1" customWidth="1"/>
    <col min="2574" max="2816" width="10.85546875" style="21"/>
    <col min="2817" max="2817" width="2.85546875" style="21" customWidth="1"/>
    <col min="2818" max="2818" width="21.140625" style="21" customWidth="1"/>
    <col min="2819" max="2819" width="2.42578125" style="21" customWidth="1"/>
    <col min="2820" max="2820" width="23.85546875" style="21" customWidth="1"/>
    <col min="2821" max="2821" width="7.28515625" style="21" customWidth="1"/>
    <col min="2822" max="2822" width="20.85546875" style="21" customWidth="1"/>
    <col min="2823" max="2823" width="2" style="21" customWidth="1"/>
    <col min="2824" max="2824" width="18.85546875" style="21" customWidth="1"/>
    <col min="2825" max="2825" width="2.85546875" style="21" customWidth="1"/>
    <col min="2826" max="2826" width="16" style="21" customWidth="1"/>
    <col min="2827" max="2827" width="2.85546875" style="21" customWidth="1"/>
    <col min="2828" max="2828" width="10.85546875" style="21"/>
    <col min="2829" max="2829" width="12" style="21" bestFit="1" customWidth="1"/>
    <col min="2830" max="3072" width="10.85546875" style="21"/>
    <col min="3073" max="3073" width="2.85546875" style="21" customWidth="1"/>
    <col min="3074" max="3074" width="21.140625" style="21" customWidth="1"/>
    <col min="3075" max="3075" width="2.42578125" style="21" customWidth="1"/>
    <col min="3076" max="3076" width="23.85546875" style="21" customWidth="1"/>
    <col min="3077" max="3077" width="7.28515625" style="21" customWidth="1"/>
    <col min="3078" max="3078" width="20.85546875" style="21" customWidth="1"/>
    <col min="3079" max="3079" width="2" style="21" customWidth="1"/>
    <col min="3080" max="3080" width="18.85546875" style="21" customWidth="1"/>
    <col min="3081" max="3081" width="2.85546875" style="21" customWidth="1"/>
    <col min="3082" max="3082" width="16" style="21" customWidth="1"/>
    <col min="3083" max="3083" width="2.85546875" style="21" customWidth="1"/>
    <col min="3084" max="3084" width="10.85546875" style="21"/>
    <col min="3085" max="3085" width="12" style="21" bestFit="1" customWidth="1"/>
    <col min="3086" max="3328" width="10.85546875" style="21"/>
    <col min="3329" max="3329" width="2.85546875" style="21" customWidth="1"/>
    <col min="3330" max="3330" width="21.140625" style="21" customWidth="1"/>
    <col min="3331" max="3331" width="2.42578125" style="21" customWidth="1"/>
    <col min="3332" max="3332" width="23.85546875" style="21" customWidth="1"/>
    <col min="3333" max="3333" width="7.28515625" style="21" customWidth="1"/>
    <col min="3334" max="3334" width="20.85546875" style="21" customWidth="1"/>
    <col min="3335" max="3335" width="2" style="21" customWidth="1"/>
    <col min="3336" max="3336" width="18.85546875" style="21" customWidth="1"/>
    <col min="3337" max="3337" width="2.85546875" style="21" customWidth="1"/>
    <col min="3338" max="3338" width="16" style="21" customWidth="1"/>
    <col min="3339" max="3339" width="2.85546875" style="21" customWidth="1"/>
    <col min="3340" max="3340" width="10.85546875" style="21"/>
    <col min="3341" max="3341" width="12" style="21" bestFit="1" customWidth="1"/>
    <col min="3342" max="3584" width="10.85546875" style="21"/>
    <col min="3585" max="3585" width="2.85546875" style="21" customWidth="1"/>
    <col min="3586" max="3586" width="21.140625" style="21" customWidth="1"/>
    <col min="3587" max="3587" width="2.42578125" style="21" customWidth="1"/>
    <col min="3588" max="3588" width="23.85546875" style="21" customWidth="1"/>
    <col min="3589" max="3589" width="7.28515625" style="21" customWidth="1"/>
    <col min="3590" max="3590" width="20.85546875" style="21" customWidth="1"/>
    <col min="3591" max="3591" width="2" style="21" customWidth="1"/>
    <col min="3592" max="3592" width="18.85546875" style="21" customWidth="1"/>
    <col min="3593" max="3593" width="2.85546875" style="21" customWidth="1"/>
    <col min="3594" max="3594" width="16" style="21" customWidth="1"/>
    <col min="3595" max="3595" width="2.85546875" style="21" customWidth="1"/>
    <col min="3596" max="3596" width="10.85546875" style="21"/>
    <col min="3597" max="3597" width="12" style="21" bestFit="1" customWidth="1"/>
    <col min="3598" max="3840" width="10.85546875" style="21"/>
    <col min="3841" max="3841" width="2.85546875" style="21" customWidth="1"/>
    <col min="3842" max="3842" width="21.140625" style="21" customWidth="1"/>
    <col min="3843" max="3843" width="2.42578125" style="21" customWidth="1"/>
    <col min="3844" max="3844" width="23.85546875" style="21" customWidth="1"/>
    <col min="3845" max="3845" width="7.28515625" style="21" customWidth="1"/>
    <col min="3846" max="3846" width="20.85546875" style="21" customWidth="1"/>
    <col min="3847" max="3847" width="2" style="21" customWidth="1"/>
    <col min="3848" max="3848" width="18.85546875" style="21" customWidth="1"/>
    <col min="3849" max="3849" width="2.85546875" style="21" customWidth="1"/>
    <col min="3850" max="3850" width="16" style="21" customWidth="1"/>
    <col min="3851" max="3851" width="2.85546875" style="21" customWidth="1"/>
    <col min="3852" max="3852" width="10.85546875" style="21"/>
    <col min="3853" max="3853" width="12" style="21" bestFit="1" customWidth="1"/>
    <col min="3854" max="4096" width="10.85546875" style="21"/>
    <col min="4097" max="4097" width="2.85546875" style="21" customWidth="1"/>
    <col min="4098" max="4098" width="21.140625" style="21" customWidth="1"/>
    <col min="4099" max="4099" width="2.42578125" style="21" customWidth="1"/>
    <col min="4100" max="4100" width="23.85546875" style="21" customWidth="1"/>
    <col min="4101" max="4101" width="7.28515625" style="21" customWidth="1"/>
    <col min="4102" max="4102" width="20.85546875" style="21" customWidth="1"/>
    <col min="4103" max="4103" width="2" style="21" customWidth="1"/>
    <col min="4104" max="4104" width="18.85546875" style="21" customWidth="1"/>
    <col min="4105" max="4105" width="2.85546875" style="21" customWidth="1"/>
    <col min="4106" max="4106" width="16" style="21" customWidth="1"/>
    <col min="4107" max="4107" width="2.85546875" style="21" customWidth="1"/>
    <col min="4108" max="4108" width="10.85546875" style="21"/>
    <col min="4109" max="4109" width="12" style="21" bestFit="1" customWidth="1"/>
    <col min="4110" max="4352" width="10.85546875" style="21"/>
    <col min="4353" max="4353" width="2.85546875" style="21" customWidth="1"/>
    <col min="4354" max="4354" width="21.140625" style="21" customWidth="1"/>
    <col min="4355" max="4355" width="2.42578125" style="21" customWidth="1"/>
    <col min="4356" max="4356" width="23.85546875" style="21" customWidth="1"/>
    <col min="4357" max="4357" width="7.28515625" style="21" customWidth="1"/>
    <col min="4358" max="4358" width="20.85546875" style="21" customWidth="1"/>
    <col min="4359" max="4359" width="2" style="21" customWidth="1"/>
    <col min="4360" max="4360" width="18.85546875" style="21" customWidth="1"/>
    <col min="4361" max="4361" width="2.85546875" style="21" customWidth="1"/>
    <col min="4362" max="4362" width="16" style="21" customWidth="1"/>
    <col min="4363" max="4363" width="2.85546875" style="21" customWidth="1"/>
    <col min="4364" max="4364" width="10.85546875" style="21"/>
    <col min="4365" max="4365" width="12" style="21" bestFit="1" customWidth="1"/>
    <col min="4366" max="4608" width="10.85546875" style="21"/>
    <col min="4609" max="4609" width="2.85546875" style="21" customWidth="1"/>
    <col min="4610" max="4610" width="21.140625" style="21" customWidth="1"/>
    <col min="4611" max="4611" width="2.42578125" style="21" customWidth="1"/>
    <col min="4612" max="4612" width="23.85546875" style="21" customWidth="1"/>
    <col min="4613" max="4613" width="7.28515625" style="21" customWidth="1"/>
    <col min="4614" max="4614" width="20.85546875" style="21" customWidth="1"/>
    <col min="4615" max="4615" width="2" style="21" customWidth="1"/>
    <col min="4616" max="4616" width="18.85546875" style="21" customWidth="1"/>
    <col min="4617" max="4617" width="2.85546875" style="21" customWidth="1"/>
    <col min="4618" max="4618" width="16" style="21" customWidth="1"/>
    <col min="4619" max="4619" width="2.85546875" style="21" customWidth="1"/>
    <col min="4620" max="4620" width="10.85546875" style="21"/>
    <col min="4621" max="4621" width="12" style="21" bestFit="1" customWidth="1"/>
    <col min="4622" max="4864" width="10.85546875" style="21"/>
    <col min="4865" max="4865" width="2.85546875" style="21" customWidth="1"/>
    <col min="4866" max="4866" width="21.140625" style="21" customWidth="1"/>
    <col min="4867" max="4867" width="2.42578125" style="21" customWidth="1"/>
    <col min="4868" max="4868" width="23.85546875" style="21" customWidth="1"/>
    <col min="4869" max="4869" width="7.28515625" style="21" customWidth="1"/>
    <col min="4870" max="4870" width="20.85546875" style="21" customWidth="1"/>
    <col min="4871" max="4871" width="2" style="21" customWidth="1"/>
    <col min="4872" max="4872" width="18.85546875" style="21" customWidth="1"/>
    <col min="4873" max="4873" width="2.85546875" style="21" customWidth="1"/>
    <col min="4874" max="4874" width="16" style="21" customWidth="1"/>
    <col min="4875" max="4875" width="2.85546875" style="21" customWidth="1"/>
    <col min="4876" max="4876" width="10.85546875" style="21"/>
    <col min="4877" max="4877" width="12" style="21" bestFit="1" customWidth="1"/>
    <col min="4878" max="5120" width="10.85546875" style="21"/>
    <col min="5121" max="5121" width="2.85546875" style="21" customWidth="1"/>
    <col min="5122" max="5122" width="21.140625" style="21" customWidth="1"/>
    <col min="5123" max="5123" width="2.42578125" style="21" customWidth="1"/>
    <col min="5124" max="5124" width="23.85546875" style="21" customWidth="1"/>
    <col min="5125" max="5125" width="7.28515625" style="21" customWidth="1"/>
    <col min="5126" max="5126" width="20.85546875" style="21" customWidth="1"/>
    <col min="5127" max="5127" width="2" style="21" customWidth="1"/>
    <col min="5128" max="5128" width="18.85546875" style="21" customWidth="1"/>
    <col min="5129" max="5129" width="2.85546875" style="21" customWidth="1"/>
    <col min="5130" max="5130" width="16" style="21" customWidth="1"/>
    <col min="5131" max="5131" width="2.85546875" style="21" customWidth="1"/>
    <col min="5132" max="5132" width="10.85546875" style="21"/>
    <col min="5133" max="5133" width="12" style="21" bestFit="1" customWidth="1"/>
    <col min="5134" max="5376" width="10.85546875" style="21"/>
    <col min="5377" max="5377" width="2.85546875" style="21" customWidth="1"/>
    <col min="5378" max="5378" width="21.140625" style="21" customWidth="1"/>
    <col min="5379" max="5379" width="2.42578125" style="21" customWidth="1"/>
    <col min="5380" max="5380" width="23.85546875" style="21" customWidth="1"/>
    <col min="5381" max="5381" width="7.28515625" style="21" customWidth="1"/>
    <col min="5382" max="5382" width="20.85546875" style="21" customWidth="1"/>
    <col min="5383" max="5383" width="2" style="21" customWidth="1"/>
    <col min="5384" max="5384" width="18.85546875" style="21" customWidth="1"/>
    <col min="5385" max="5385" width="2.85546875" style="21" customWidth="1"/>
    <col min="5386" max="5386" width="16" style="21" customWidth="1"/>
    <col min="5387" max="5387" width="2.85546875" style="21" customWidth="1"/>
    <col min="5388" max="5388" width="10.85546875" style="21"/>
    <col min="5389" max="5389" width="12" style="21" bestFit="1" customWidth="1"/>
    <col min="5390" max="5632" width="10.85546875" style="21"/>
    <col min="5633" max="5633" width="2.85546875" style="21" customWidth="1"/>
    <col min="5634" max="5634" width="21.140625" style="21" customWidth="1"/>
    <col min="5635" max="5635" width="2.42578125" style="21" customWidth="1"/>
    <col min="5636" max="5636" width="23.85546875" style="21" customWidth="1"/>
    <col min="5637" max="5637" width="7.28515625" style="21" customWidth="1"/>
    <col min="5638" max="5638" width="20.85546875" style="21" customWidth="1"/>
    <col min="5639" max="5639" width="2" style="21" customWidth="1"/>
    <col min="5640" max="5640" width="18.85546875" style="21" customWidth="1"/>
    <col min="5641" max="5641" width="2.85546875" style="21" customWidth="1"/>
    <col min="5642" max="5642" width="16" style="21" customWidth="1"/>
    <col min="5643" max="5643" width="2.85546875" style="21" customWidth="1"/>
    <col min="5644" max="5644" width="10.85546875" style="21"/>
    <col min="5645" max="5645" width="12" style="21" bestFit="1" customWidth="1"/>
    <col min="5646" max="5888" width="10.85546875" style="21"/>
    <col min="5889" max="5889" width="2.85546875" style="21" customWidth="1"/>
    <col min="5890" max="5890" width="21.140625" style="21" customWidth="1"/>
    <col min="5891" max="5891" width="2.42578125" style="21" customWidth="1"/>
    <col min="5892" max="5892" width="23.85546875" style="21" customWidth="1"/>
    <col min="5893" max="5893" width="7.28515625" style="21" customWidth="1"/>
    <col min="5894" max="5894" width="20.85546875" style="21" customWidth="1"/>
    <col min="5895" max="5895" width="2" style="21" customWidth="1"/>
    <col min="5896" max="5896" width="18.85546875" style="21" customWidth="1"/>
    <col min="5897" max="5897" width="2.85546875" style="21" customWidth="1"/>
    <col min="5898" max="5898" width="16" style="21" customWidth="1"/>
    <col min="5899" max="5899" width="2.85546875" style="21" customWidth="1"/>
    <col min="5900" max="5900" width="10.85546875" style="21"/>
    <col min="5901" max="5901" width="12" style="21" bestFit="1" customWidth="1"/>
    <col min="5902" max="6144" width="10.85546875" style="21"/>
    <col min="6145" max="6145" width="2.85546875" style="21" customWidth="1"/>
    <col min="6146" max="6146" width="21.140625" style="21" customWidth="1"/>
    <col min="6147" max="6147" width="2.42578125" style="21" customWidth="1"/>
    <col min="6148" max="6148" width="23.85546875" style="21" customWidth="1"/>
    <col min="6149" max="6149" width="7.28515625" style="21" customWidth="1"/>
    <col min="6150" max="6150" width="20.85546875" style="21" customWidth="1"/>
    <col min="6151" max="6151" width="2" style="21" customWidth="1"/>
    <col min="6152" max="6152" width="18.85546875" style="21" customWidth="1"/>
    <col min="6153" max="6153" width="2.85546875" style="21" customWidth="1"/>
    <col min="6154" max="6154" width="16" style="21" customWidth="1"/>
    <col min="6155" max="6155" width="2.85546875" style="21" customWidth="1"/>
    <col min="6156" max="6156" width="10.85546875" style="21"/>
    <col min="6157" max="6157" width="12" style="21" bestFit="1" customWidth="1"/>
    <col min="6158" max="6400" width="10.85546875" style="21"/>
    <col min="6401" max="6401" width="2.85546875" style="21" customWidth="1"/>
    <col min="6402" max="6402" width="21.140625" style="21" customWidth="1"/>
    <col min="6403" max="6403" width="2.42578125" style="21" customWidth="1"/>
    <col min="6404" max="6404" width="23.85546875" style="21" customWidth="1"/>
    <col min="6405" max="6405" width="7.28515625" style="21" customWidth="1"/>
    <col min="6406" max="6406" width="20.85546875" style="21" customWidth="1"/>
    <col min="6407" max="6407" width="2" style="21" customWidth="1"/>
    <col min="6408" max="6408" width="18.85546875" style="21" customWidth="1"/>
    <col min="6409" max="6409" width="2.85546875" style="21" customWidth="1"/>
    <col min="6410" max="6410" width="16" style="21" customWidth="1"/>
    <col min="6411" max="6411" width="2.85546875" style="21" customWidth="1"/>
    <col min="6412" max="6412" width="10.85546875" style="21"/>
    <col min="6413" max="6413" width="12" style="21" bestFit="1" customWidth="1"/>
    <col min="6414" max="6656" width="10.85546875" style="21"/>
    <col min="6657" max="6657" width="2.85546875" style="21" customWidth="1"/>
    <col min="6658" max="6658" width="21.140625" style="21" customWidth="1"/>
    <col min="6659" max="6659" width="2.42578125" style="21" customWidth="1"/>
    <col min="6660" max="6660" width="23.85546875" style="21" customWidth="1"/>
    <col min="6661" max="6661" width="7.28515625" style="21" customWidth="1"/>
    <col min="6662" max="6662" width="20.85546875" style="21" customWidth="1"/>
    <col min="6663" max="6663" width="2" style="21" customWidth="1"/>
    <col min="6664" max="6664" width="18.85546875" style="21" customWidth="1"/>
    <col min="6665" max="6665" width="2.85546875" style="21" customWidth="1"/>
    <col min="6666" max="6666" width="16" style="21" customWidth="1"/>
    <col min="6667" max="6667" width="2.85546875" style="21" customWidth="1"/>
    <col min="6668" max="6668" width="10.85546875" style="21"/>
    <col min="6669" max="6669" width="12" style="21" bestFit="1" customWidth="1"/>
    <col min="6670" max="6912" width="10.85546875" style="21"/>
    <col min="6913" max="6913" width="2.85546875" style="21" customWidth="1"/>
    <col min="6914" max="6914" width="21.140625" style="21" customWidth="1"/>
    <col min="6915" max="6915" width="2.42578125" style="21" customWidth="1"/>
    <col min="6916" max="6916" width="23.85546875" style="21" customWidth="1"/>
    <col min="6917" max="6917" width="7.28515625" style="21" customWidth="1"/>
    <col min="6918" max="6918" width="20.85546875" style="21" customWidth="1"/>
    <col min="6919" max="6919" width="2" style="21" customWidth="1"/>
    <col min="6920" max="6920" width="18.85546875" style="21" customWidth="1"/>
    <col min="6921" max="6921" width="2.85546875" style="21" customWidth="1"/>
    <col min="6922" max="6922" width="16" style="21" customWidth="1"/>
    <col min="6923" max="6923" width="2.85546875" style="21" customWidth="1"/>
    <col min="6924" max="6924" width="10.85546875" style="21"/>
    <col min="6925" max="6925" width="12" style="21" bestFit="1" customWidth="1"/>
    <col min="6926" max="7168" width="10.85546875" style="21"/>
    <col min="7169" max="7169" width="2.85546875" style="21" customWidth="1"/>
    <col min="7170" max="7170" width="21.140625" style="21" customWidth="1"/>
    <col min="7171" max="7171" width="2.42578125" style="21" customWidth="1"/>
    <col min="7172" max="7172" width="23.85546875" style="21" customWidth="1"/>
    <col min="7173" max="7173" width="7.28515625" style="21" customWidth="1"/>
    <col min="7174" max="7174" width="20.85546875" style="21" customWidth="1"/>
    <col min="7175" max="7175" width="2" style="21" customWidth="1"/>
    <col min="7176" max="7176" width="18.85546875" style="21" customWidth="1"/>
    <col min="7177" max="7177" width="2.85546875" style="21" customWidth="1"/>
    <col min="7178" max="7178" width="16" style="21" customWidth="1"/>
    <col min="7179" max="7179" width="2.85546875" style="21" customWidth="1"/>
    <col min="7180" max="7180" width="10.85546875" style="21"/>
    <col min="7181" max="7181" width="12" style="21" bestFit="1" customWidth="1"/>
    <col min="7182" max="7424" width="10.85546875" style="21"/>
    <col min="7425" max="7425" width="2.85546875" style="21" customWidth="1"/>
    <col min="7426" max="7426" width="21.140625" style="21" customWidth="1"/>
    <col min="7427" max="7427" width="2.42578125" style="21" customWidth="1"/>
    <col min="7428" max="7428" width="23.85546875" style="21" customWidth="1"/>
    <col min="7429" max="7429" width="7.28515625" style="21" customWidth="1"/>
    <col min="7430" max="7430" width="20.85546875" style="21" customWidth="1"/>
    <col min="7431" max="7431" width="2" style="21" customWidth="1"/>
    <col min="7432" max="7432" width="18.85546875" style="21" customWidth="1"/>
    <col min="7433" max="7433" width="2.85546875" style="21" customWidth="1"/>
    <col min="7434" max="7434" width="16" style="21" customWidth="1"/>
    <col min="7435" max="7435" width="2.85546875" style="21" customWidth="1"/>
    <col min="7436" max="7436" width="10.85546875" style="21"/>
    <col min="7437" max="7437" width="12" style="21" bestFit="1" customWidth="1"/>
    <col min="7438" max="7680" width="10.85546875" style="21"/>
    <col min="7681" max="7681" width="2.85546875" style="21" customWidth="1"/>
    <col min="7682" max="7682" width="21.140625" style="21" customWidth="1"/>
    <col min="7683" max="7683" width="2.42578125" style="21" customWidth="1"/>
    <col min="7684" max="7684" width="23.85546875" style="21" customWidth="1"/>
    <col min="7685" max="7685" width="7.28515625" style="21" customWidth="1"/>
    <col min="7686" max="7686" width="20.85546875" style="21" customWidth="1"/>
    <col min="7687" max="7687" width="2" style="21" customWidth="1"/>
    <col min="7688" max="7688" width="18.85546875" style="21" customWidth="1"/>
    <col min="7689" max="7689" width="2.85546875" style="21" customWidth="1"/>
    <col min="7690" max="7690" width="16" style="21" customWidth="1"/>
    <col min="7691" max="7691" width="2.85546875" style="21" customWidth="1"/>
    <col min="7692" max="7692" width="10.85546875" style="21"/>
    <col min="7693" max="7693" width="12" style="21" bestFit="1" customWidth="1"/>
    <col min="7694" max="7936" width="10.85546875" style="21"/>
    <col min="7937" max="7937" width="2.85546875" style="21" customWidth="1"/>
    <col min="7938" max="7938" width="21.140625" style="21" customWidth="1"/>
    <col min="7939" max="7939" width="2.42578125" style="21" customWidth="1"/>
    <col min="7940" max="7940" width="23.85546875" style="21" customWidth="1"/>
    <col min="7941" max="7941" width="7.28515625" style="21" customWidth="1"/>
    <col min="7942" max="7942" width="20.85546875" style="21" customWidth="1"/>
    <col min="7943" max="7943" width="2" style="21" customWidth="1"/>
    <col min="7944" max="7944" width="18.85546875" style="21" customWidth="1"/>
    <col min="7945" max="7945" width="2.85546875" style="21" customWidth="1"/>
    <col min="7946" max="7946" width="16" style="21" customWidth="1"/>
    <col min="7947" max="7947" width="2.85546875" style="21" customWidth="1"/>
    <col min="7948" max="7948" width="10.85546875" style="21"/>
    <col min="7949" max="7949" width="12" style="21" bestFit="1" customWidth="1"/>
    <col min="7950" max="8192" width="10.85546875" style="21"/>
    <col min="8193" max="8193" width="2.85546875" style="21" customWidth="1"/>
    <col min="8194" max="8194" width="21.140625" style="21" customWidth="1"/>
    <col min="8195" max="8195" width="2.42578125" style="21" customWidth="1"/>
    <col min="8196" max="8196" width="23.85546875" style="21" customWidth="1"/>
    <col min="8197" max="8197" width="7.28515625" style="21" customWidth="1"/>
    <col min="8198" max="8198" width="20.85546875" style="21" customWidth="1"/>
    <col min="8199" max="8199" width="2" style="21" customWidth="1"/>
    <col min="8200" max="8200" width="18.85546875" style="21" customWidth="1"/>
    <col min="8201" max="8201" width="2.85546875" style="21" customWidth="1"/>
    <col min="8202" max="8202" width="16" style="21" customWidth="1"/>
    <col min="8203" max="8203" width="2.85546875" style="21" customWidth="1"/>
    <col min="8204" max="8204" width="10.85546875" style="21"/>
    <col min="8205" max="8205" width="12" style="21" bestFit="1" customWidth="1"/>
    <col min="8206" max="8448" width="10.85546875" style="21"/>
    <col min="8449" max="8449" width="2.85546875" style="21" customWidth="1"/>
    <col min="8450" max="8450" width="21.140625" style="21" customWidth="1"/>
    <col min="8451" max="8451" width="2.42578125" style="21" customWidth="1"/>
    <col min="8452" max="8452" width="23.85546875" style="21" customWidth="1"/>
    <col min="8453" max="8453" width="7.28515625" style="21" customWidth="1"/>
    <col min="8454" max="8454" width="20.85546875" style="21" customWidth="1"/>
    <col min="8455" max="8455" width="2" style="21" customWidth="1"/>
    <col min="8456" max="8456" width="18.85546875" style="21" customWidth="1"/>
    <col min="8457" max="8457" width="2.85546875" style="21" customWidth="1"/>
    <col min="8458" max="8458" width="16" style="21" customWidth="1"/>
    <col min="8459" max="8459" width="2.85546875" style="21" customWidth="1"/>
    <col min="8460" max="8460" width="10.85546875" style="21"/>
    <col min="8461" max="8461" width="12" style="21" bestFit="1" customWidth="1"/>
    <col min="8462" max="8704" width="10.85546875" style="21"/>
    <col min="8705" max="8705" width="2.85546875" style="21" customWidth="1"/>
    <col min="8706" max="8706" width="21.140625" style="21" customWidth="1"/>
    <col min="8707" max="8707" width="2.42578125" style="21" customWidth="1"/>
    <col min="8708" max="8708" width="23.85546875" style="21" customWidth="1"/>
    <col min="8709" max="8709" width="7.28515625" style="21" customWidth="1"/>
    <col min="8710" max="8710" width="20.85546875" style="21" customWidth="1"/>
    <col min="8711" max="8711" width="2" style="21" customWidth="1"/>
    <col min="8712" max="8712" width="18.85546875" style="21" customWidth="1"/>
    <col min="8713" max="8713" width="2.85546875" style="21" customWidth="1"/>
    <col min="8714" max="8714" width="16" style="21" customWidth="1"/>
    <col min="8715" max="8715" width="2.85546875" style="21" customWidth="1"/>
    <col min="8716" max="8716" width="10.85546875" style="21"/>
    <col min="8717" max="8717" width="12" style="21" bestFit="1" customWidth="1"/>
    <col min="8718" max="8960" width="10.85546875" style="21"/>
    <col min="8961" max="8961" width="2.85546875" style="21" customWidth="1"/>
    <col min="8962" max="8962" width="21.140625" style="21" customWidth="1"/>
    <col min="8963" max="8963" width="2.42578125" style="21" customWidth="1"/>
    <col min="8964" max="8964" width="23.85546875" style="21" customWidth="1"/>
    <col min="8965" max="8965" width="7.28515625" style="21" customWidth="1"/>
    <col min="8966" max="8966" width="20.85546875" style="21" customWidth="1"/>
    <col min="8967" max="8967" width="2" style="21" customWidth="1"/>
    <col min="8968" max="8968" width="18.85546875" style="21" customWidth="1"/>
    <col min="8969" max="8969" width="2.85546875" style="21" customWidth="1"/>
    <col min="8970" max="8970" width="16" style="21" customWidth="1"/>
    <col min="8971" max="8971" width="2.85546875" style="21" customWidth="1"/>
    <col min="8972" max="8972" width="10.85546875" style="21"/>
    <col min="8973" max="8973" width="12" style="21" bestFit="1" customWidth="1"/>
    <col min="8974" max="9216" width="10.85546875" style="21"/>
    <col min="9217" max="9217" width="2.85546875" style="21" customWidth="1"/>
    <col min="9218" max="9218" width="21.140625" style="21" customWidth="1"/>
    <col min="9219" max="9219" width="2.42578125" style="21" customWidth="1"/>
    <col min="9220" max="9220" width="23.85546875" style="21" customWidth="1"/>
    <col min="9221" max="9221" width="7.28515625" style="21" customWidth="1"/>
    <col min="9222" max="9222" width="20.85546875" style="21" customWidth="1"/>
    <col min="9223" max="9223" width="2" style="21" customWidth="1"/>
    <col min="9224" max="9224" width="18.85546875" style="21" customWidth="1"/>
    <col min="9225" max="9225" width="2.85546875" style="21" customWidth="1"/>
    <col min="9226" max="9226" width="16" style="21" customWidth="1"/>
    <col min="9227" max="9227" width="2.85546875" style="21" customWidth="1"/>
    <col min="9228" max="9228" width="10.85546875" style="21"/>
    <col min="9229" max="9229" width="12" style="21" bestFit="1" customWidth="1"/>
    <col min="9230" max="9472" width="10.85546875" style="21"/>
    <col min="9473" max="9473" width="2.85546875" style="21" customWidth="1"/>
    <col min="9474" max="9474" width="21.140625" style="21" customWidth="1"/>
    <col min="9475" max="9475" width="2.42578125" style="21" customWidth="1"/>
    <col min="9476" max="9476" width="23.85546875" style="21" customWidth="1"/>
    <col min="9477" max="9477" width="7.28515625" style="21" customWidth="1"/>
    <col min="9478" max="9478" width="20.85546875" style="21" customWidth="1"/>
    <col min="9479" max="9479" width="2" style="21" customWidth="1"/>
    <col min="9480" max="9480" width="18.85546875" style="21" customWidth="1"/>
    <col min="9481" max="9481" width="2.85546875" style="21" customWidth="1"/>
    <col min="9482" max="9482" width="16" style="21" customWidth="1"/>
    <col min="9483" max="9483" width="2.85546875" style="21" customWidth="1"/>
    <col min="9484" max="9484" width="10.85546875" style="21"/>
    <col min="9485" max="9485" width="12" style="21" bestFit="1" customWidth="1"/>
    <col min="9486" max="9728" width="10.85546875" style="21"/>
    <col min="9729" max="9729" width="2.85546875" style="21" customWidth="1"/>
    <col min="9730" max="9730" width="21.140625" style="21" customWidth="1"/>
    <col min="9731" max="9731" width="2.42578125" style="21" customWidth="1"/>
    <col min="9732" max="9732" width="23.85546875" style="21" customWidth="1"/>
    <col min="9733" max="9733" width="7.28515625" style="21" customWidth="1"/>
    <col min="9734" max="9734" width="20.85546875" style="21" customWidth="1"/>
    <col min="9735" max="9735" width="2" style="21" customWidth="1"/>
    <col min="9736" max="9736" width="18.85546875" style="21" customWidth="1"/>
    <col min="9737" max="9737" width="2.85546875" style="21" customWidth="1"/>
    <col min="9738" max="9738" width="16" style="21" customWidth="1"/>
    <col min="9739" max="9739" width="2.85546875" style="21" customWidth="1"/>
    <col min="9740" max="9740" width="10.85546875" style="21"/>
    <col min="9741" max="9741" width="12" style="21" bestFit="1" customWidth="1"/>
    <col min="9742" max="9984" width="10.85546875" style="21"/>
    <col min="9985" max="9985" width="2.85546875" style="21" customWidth="1"/>
    <col min="9986" max="9986" width="21.140625" style="21" customWidth="1"/>
    <col min="9987" max="9987" width="2.42578125" style="21" customWidth="1"/>
    <col min="9988" max="9988" width="23.85546875" style="21" customWidth="1"/>
    <col min="9989" max="9989" width="7.28515625" style="21" customWidth="1"/>
    <col min="9990" max="9990" width="20.85546875" style="21" customWidth="1"/>
    <col min="9991" max="9991" width="2" style="21" customWidth="1"/>
    <col min="9992" max="9992" width="18.85546875" style="21" customWidth="1"/>
    <col min="9993" max="9993" width="2.85546875" style="21" customWidth="1"/>
    <col min="9994" max="9994" width="16" style="21" customWidth="1"/>
    <col min="9995" max="9995" width="2.85546875" style="21" customWidth="1"/>
    <col min="9996" max="9996" width="10.85546875" style="21"/>
    <col min="9997" max="9997" width="12" style="21" bestFit="1" customWidth="1"/>
    <col min="9998" max="10240" width="10.85546875" style="21"/>
    <col min="10241" max="10241" width="2.85546875" style="21" customWidth="1"/>
    <col min="10242" max="10242" width="21.140625" style="21" customWidth="1"/>
    <col min="10243" max="10243" width="2.42578125" style="21" customWidth="1"/>
    <col min="10244" max="10244" width="23.85546875" style="21" customWidth="1"/>
    <col min="10245" max="10245" width="7.28515625" style="21" customWidth="1"/>
    <col min="10246" max="10246" width="20.85546875" style="21" customWidth="1"/>
    <col min="10247" max="10247" width="2" style="21" customWidth="1"/>
    <col min="10248" max="10248" width="18.85546875" style="21" customWidth="1"/>
    <col min="10249" max="10249" width="2.85546875" style="21" customWidth="1"/>
    <col min="10250" max="10250" width="16" style="21" customWidth="1"/>
    <col min="10251" max="10251" width="2.85546875" style="21" customWidth="1"/>
    <col min="10252" max="10252" width="10.85546875" style="21"/>
    <col min="10253" max="10253" width="12" style="21" bestFit="1" customWidth="1"/>
    <col min="10254" max="10496" width="10.85546875" style="21"/>
    <col min="10497" max="10497" width="2.85546875" style="21" customWidth="1"/>
    <col min="10498" max="10498" width="21.140625" style="21" customWidth="1"/>
    <col min="10499" max="10499" width="2.42578125" style="21" customWidth="1"/>
    <col min="10500" max="10500" width="23.85546875" style="21" customWidth="1"/>
    <col min="10501" max="10501" width="7.28515625" style="21" customWidth="1"/>
    <col min="10502" max="10502" width="20.85546875" style="21" customWidth="1"/>
    <col min="10503" max="10503" width="2" style="21" customWidth="1"/>
    <col min="10504" max="10504" width="18.85546875" style="21" customWidth="1"/>
    <col min="10505" max="10505" width="2.85546875" style="21" customWidth="1"/>
    <col min="10506" max="10506" width="16" style="21" customWidth="1"/>
    <col min="10507" max="10507" width="2.85546875" style="21" customWidth="1"/>
    <col min="10508" max="10508" width="10.85546875" style="21"/>
    <col min="10509" max="10509" width="12" style="21" bestFit="1" customWidth="1"/>
    <col min="10510" max="10752" width="10.85546875" style="21"/>
    <col min="10753" max="10753" width="2.85546875" style="21" customWidth="1"/>
    <col min="10754" max="10754" width="21.140625" style="21" customWidth="1"/>
    <col min="10755" max="10755" width="2.42578125" style="21" customWidth="1"/>
    <col min="10756" max="10756" width="23.85546875" style="21" customWidth="1"/>
    <col min="10757" max="10757" width="7.28515625" style="21" customWidth="1"/>
    <col min="10758" max="10758" width="20.85546875" style="21" customWidth="1"/>
    <col min="10759" max="10759" width="2" style="21" customWidth="1"/>
    <col min="10760" max="10760" width="18.85546875" style="21" customWidth="1"/>
    <col min="10761" max="10761" width="2.85546875" style="21" customWidth="1"/>
    <col min="10762" max="10762" width="16" style="21" customWidth="1"/>
    <col min="10763" max="10763" width="2.85546875" style="21" customWidth="1"/>
    <col min="10764" max="10764" width="10.85546875" style="21"/>
    <col min="10765" max="10765" width="12" style="21" bestFit="1" customWidth="1"/>
    <col min="10766" max="11008" width="10.85546875" style="21"/>
    <col min="11009" max="11009" width="2.85546875" style="21" customWidth="1"/>
    <col min="11010" max="11010" width="21.140625" style="21" customWidth="1"/>
    <col min="11011" max="11011" width="2.42578125" style="21" customWidth="1"/>
    <col min="11012" max="11012" width="23.85546875" style="21" customWidth="1"/>
    <col min="11013" max="11013" width="7.28515625" style="21" customWidth="1"/>
    <col min="11014" max="11014" width="20.85546875" style="21" customWidth="1"/>
    <col min="11015" max="11015" width="2" style="21" customWidth="1"/>
    <col min="11016" max="11016" width="18.85546875" style="21" customWidth="1"/>
    <col min="11017" max="11017" width="2.85546875" style="21" customWidth="1"/>
    <col min="11018" max="11018" width="16" style="21" customWidth="1"/>
    <col min="11019" max="11019" width="2.85546875" style="21" customWidth="1"/>
    <col min="11020" max="11020" width="10.85546875" style="21"/>
    <col min="11021" max="11021" width="12" style="21" bestFit="1" customWidth="1"/>
    <col min="11022" max="11264" width="10.85546875" style="21"/>
    <col min="11265" max="11265" width="2.85546875" style="21" customWidth="1"/>
    <col min="11266" max="11266" width="21.140625" style="21" customWidth="1"/>
    <col min="11267" max="11267" width="2.42578125" style="21" customWidth="1"/>
    <col min="11268" max="11268" width="23.85546875" style="21" customWidth="1"/>
    <col min="11269" max="11269" width="7.28515625" style="21" customWidth="1"/>
    <col min="11270" max="11270" width="20.85546875" style="21" customWidth="1"/>
    <col min="11271" max="11271" width="2" style="21" customWidth="1"/>
    <col min="11272" max="11272" width="18.85546875" style="21" customWidth="1"/>
    <col min="11273" max="11273" width="2.85546875" style="21" customWidth="1"/>
    <col min="11274" max="11274" width="16" style="21" customWidth="1"/>
    <col min="11275" max="11275" width="2.85546875" style="21" customWidth="1"/>
    <col min="11276" max="11276" width="10.85546875" style="21"/>
    <col min="11277" max="11277" width="12" style="21" bestFit="1" customWidth="1"/>
    <col min="11278" max="11520" width="10.85546875" style="21"/>
    <col min="11521" max="11521" width="2.85546875" style="21" customWidth="1"/>
    <col min="11522" max="11522" width="21.140625" style="21" customWidth="1"/>
    <col min="11523" max="11523" width="2.42578125" style="21" customWidth="1"/>
    <col min="11524" max="11524" width="23.85546875" style="21" customWidth="1"/>
    <col min="11525" max="11525" width="7.28515625" style="21" customWidth="1"/>
    <col min="11526" max="11526" width="20.85546875" style="21" customWidth="1"/>
    <col min="11527" max="11527" width="2" style="21" customWidth="1"/>
    <col min="11528" max="11528" width="18.85546875" style="21" customWidth="1"/>
    <col min="11529" max="11529" width="2.85546875" style="21" customWidth="1"/>
    <col min="11530" max="11530" width="16" style="21" customWidth="1"/>
    <col min="11531" max="11531" width="2.85546875" style="21" customWidth="1"/>
    <col min="11532" max="11532" width="10.85546875" style="21"/>
    <col min="11533" max="11533" width="12" style="21" bestFit="1" customWidth="1"/>
    <col min="11534" max="11776" width="10.85546875" style="21"/>
    <col min="11777" max="11777" width="2.85546875" style="21" customWidth="1"/>
    <col min="11778" max="11778" width="21.140625" style="21" customWidth="1"/>
    <col min="11779" max="11779" width="2.42578125" style="21" customWidth="1"/>
    <col min="11780" max="11780" width="23.85546875" style="21" customWidth="1"/>
    <col min="11781" max="11781" width="7.28515625" style="21" customWidth="1"/>
    <col min="11782" max="11782" width="20.85546875" style="21" customWidth="1"/>
    <col min="11783" max="11783" width="2" style="21" customWidth="1"/>
    <col min="11784" max="11784" width="18.85546875" style="21" customWidth="1"/>
    <col min="11785" max="11785" width="2.85546875" style="21" customWidth="1"/>
    <col min="11786" max="11786" width="16" style="21" customWidth="1"/>
    <col min="11787" max="11787" width="2.85546875" style="21" customWidth="1"/>
    <col min="11788" max="11788" width="10.85546875" style="21"/>
    <col min="11789" max="11789" width="12" style="21" bestFit="1" customWidth="1"/>
    <col min="11790" max="12032" width="10.85546875" style="21"/>
    <col min="12033" max="12033" width="2.85546875" style="21" customWidth="1"/>
    <col min="12034" max="12034" width="21.140625" style="21" customWidth="1"/>
    <col min="12035" max="12035" width="2.42578125" style="21" customWidth="1"/>
    <col min="12036" max="12036" width="23.85546875" style="21" customWidth="1"/>
    <col min="12037" max="12037" width="7.28515625" style="21" customWidth="1"/>
    <col min="12038" max="12038" width="20.85546875" style="21" customWidth="1"/>
    <col min="12039" max="12039" width="2" style="21" customWidth="1"/>
    <col min="12040" max="12040" width="18.85546875" style="21" customWidth="1"/>
    <col min="12041" max="12041" width="2.85546875" style="21" customWidth="1"/>
    <col min="12042" max="12042" width="16" style="21" customWidth="1"/>
    <col min="12043" max="12043" width="2.85546875" style="21" customWidth="1"/>
    <col min="12044" max="12044" width="10.85546875" style="21"/>
    <col min="12045" max="12045" width="12" style="21" bestFit="1" customWidth="1"/>
    <col min="12046" max="12288" width="10.85546875" style="21"/>
    <col min="12289" max="12289" width="2.85546875" style="21" customWidth="1"/>
    <col min="12290" max="12290" width="21.140625" style="21" customWidth="1"/>
    <col min="12291" max="12291" width="2.42578125" style="21" customWidth="1"/>
    <col min="12292" max="12292" width="23.85546875" style="21" customWidth="1"/>
    <col min="12293" max="12293" width="7.28515625" style="21" customWidth="1"/>
    <col min="12294" max="12294" width="20.85546875" style="21" customWidth="1"/>
    <col min="12295" max="12295" width="2" style="21" customWidth="1"/>
    <col min="12296" max="12296" width="18.85546875" style="21" customWidth="1"/>
    <col min="12297" max="12297" width="2.85546875" style="21" customWidth="1"/>
    <col min="12298" max="12298" width="16" style="21" customWidth="1"/>
    <col min="12299" max="12299" width="2.85546875" style="21" customWidth="1"/>
    <col min="12300" max="12300" width="10.85546875" style="21"/>
    <col min="12301" max="12301" width="12" style="21" bestFit="1" customWidth="1"/>
    <col min="12302" max="12544" width="10.85546875" style="21"/>
    <col min="12545" max="12545" width="2.85546875" style="21" customWidth="1"/>
    <col min="12546" max="12546" width="21.140625" style="21" customWidth="1"/>
    <col min="12547" max="12547" width="2.42578125" style="21" customWidth="1"/>
    <col min="12548" max="12548" width="23.85546875" style="21" customWidth="1"/>
    <col min="12549" max="12549" width="7.28515625" style="21" customWidth="1"/>
    <col min="12550" max="12550" width="20.85546875" style="21" customWidth="1"/>
    <col min="12551" max="12551" width="2" style="21" customWidth="1"/>
    <col min="12552" max="12552" width="18.85546875" style="21" customWidth="1"/>
    <col min="12553" max="12553" width="2.85546875" style="21" customWidth="1"/>
    <col min="12554" max="12554" width="16" style="21" customWidth="1"/>
    <col min="12555" max="12555" width="2.85546875" style="21" customWidth="1"/>
    <col min="12556" max="12556" width="10.85546875" style="21"/>
    <col min="12557" max="12557" width="12" style="21" bestFit="1" customWidth="1"/>
    <col min="12558" max="12800" width="10.85546875" style="21"/>
    <col min="12801" max="12801" width="2.85546875" style="21" customWidth="1"/>
    <col min="12802" max="12802" width="21.140625" style="21" customWidth="1"/>
    <col min="12803" max="12803" width="2.42578125" style="21" customWidth="1"/>
    <col min="12804" max="12804" width="23.85546875" style="21" customWidth="1"/>
    <col min="12805" max="12805" width="7.28515625" style="21" customWidth="1"/>
    <col min="12806" max="12806" width="20.85546875" style="21" customWidth="1"/>
    <col min="12807" max="12807" width="2" style="21" customWidth="1"/>
    <col min="12808" max="12808" width="18.85546875" style="21" customWidth="1"/>
    <col min="12809" max="12809" width="2.85546875" style="21" customWidth="1"/>
    <col min="12810" max="12810" width="16" style="21" customWidth="1"/>
    <col min="12811" max="12811" width="2.85546875" style="21" customWidth="1"/>
    <col min="12812" max="12812" width="10.85546875" style="21"/>
    <col min="12813" max="12813" width="12" style="21" bestFit="1" customWidth="1"/>
    <col min="12814" max="13056" width="10.85546875" style="21"/>
    <col min="13057" max="13057" width="2.85546875" style="21" customWidth="1"/>
    <col min="13058" max="13058" width="21.140625" style="21" customWidth="1"/>
    <col min="13059" max="13059" width="2.42578125" style="21" customWidth="1"/>
    <col min="13060" max="13060" width="23.85546875" style="21" customWidth="1"/>
    <col min="13061" max="13061" width="7.28515625" style="21" customWidth="1"/>
    <col min="13062" max="13062" width="20.85546875" style="21" customWidth="1"/>
    <col min="13063" max="13063" width="2" style="21" customWidth="1"/>
    <col min="13064" max="13064" width="18.85546875" style="21" customWidth="1"/>
    <col min="13065" max="13065" width="2.85546875" style="21" customWidth="1"/>
    <col min="13066" max="13066" width="16" style="21" customWidth="1"/>
    <col min="13067" max="13067" width="2.85546875" style="21" customWidth="1"/>
    <col min="13068" max="13068" width="10.85546875" style="21"/>
    <col min="13069" max="13069" width="12" style="21" bestFit="1" customWidth="1"/>
    <col min="13070" max="13312" width="10.85546875" style="21"/>
    <col min="13313" max="13313" width="2.85546875" style="21" customWidth="1"/>
    <col min="13314" max="13314" width="21.140625" style="21" customWidth="1"/>
    <col min="13315" max="13315" width="2.42578125" style="21" customWidth="1"/>
    <col min="13316" max="13316" width="23.85546875" style="21" customWidth="1"/>
    <col min="13317" max="13317" width="7.28515625" style="21" customWidth="1"/>
    <col min="13318" max="13318" width="20.85546875" style="21" customWidth="1"/>
    <col min="13319" max="13319" width="2" style="21" customWidth="1"/>
    <col min="13320" max="13320" width="18.85546875" style="21" customWidth="1"/>
    <col min="13321" max="13321" width="2.85546875" style="21" customWidth="1"/>
    <col min="13322" max="13322" width="16" style="21" customWidth="1"/>
    <col min="13323" max="13323" width="2.85546875" style="21" customWidth="1"/>
    <col min="13324" max="13324" width="10.85546875" style="21"/>
    <col min="13325" max="13325" width="12" style="21" bestFit="1" customWidth="1"/>
    <col min="13326" max="13568" width="10.85546875" style="21"/>
    <col min="13569" max="13569" width="2.85546875" style="21" customWidth="1"/>
    <col min="13570" max="13570" width="21.140625" style="21" customWidth="1"/>
    <col min="13571" max="13571" width="2.42578125" style="21" customWidth="1"/>
    <col min="13572" max="13572" width="23.85546875" style="21" customWidth="1"/>
    <col min="13573" max="13573" width="7.28515625" style="21" customWidth="1"/>
    <col min="13574" max="13574" width="20.85546875" style="21" customWidth="1"/>
    <col min="13575" max="13575" width="2" style="21" customWidth="1"/>
    <col min="13576" max="13576" width="18.85546875" style="21" customWidth="1"/>
    <col min="13577" max="13577" width="2.85546875" style="21" customWidth="1"/>
    <col min="13578" max="13578" width="16" style="21" customWidth="1"/>
    <col min="13579" max="13579" width="2.85546875" style="21" customWidth="1"/>
    <col min="13580" max="13580" width="10.85546875" style="21"/>
    <col min="13581" max="13581" width="12" style="21" bestFit="1" customWidth="1"/>
    <col min="13582" max="13824" width="10.85546875" style="21"/>
    <col min="13825" max="13825" width="2.85546875" style="21" customWidth="1"/>
    <col min="13826" max="13826" width="21.140625" style="21" customWidth="1"/>
    <col min="13827" max="13827" width="2.42578125" style="21" customWidth="1"/>
    <col min="13828" max="13828" width="23.85546875" style="21" customWidth="1"/>
    <col min="13829" max="13829" width="7.28515625" style="21" customWidth="1"/>
    <col min="13830" max="13830" width="20.85546875" style="21" customWidth="1"/>
    <col min="13831" max="13831" width="2" style="21" customWidth="1"/>
    <col min="13832" max="13832" width="18.85546875" style="21" customWidth="1"/>
    <col min="13833" max="13833" width="2.85546875" style="21" customWidth="1"/>
    <col min="13834" max="13834" width="16" style="21" customWidth="1"/>
    <col min="13835" max="13835" width="2.85546875" style="21" customWidth="1"/>
    <col min="13836" max="13836" width="10.85546875" style="21"/>
    <col min="13837" max="13837" width="12" style="21" bestFit="1" customWidth="1"/>
    <col min="13838" max="14080" width="10.85546875" style="21"/>
    <col min="14081" max="14081" width="2.85546875" style="21" customWidth="1"/>
    <col min="14082" max="14082" width="21.140625" style="21" customWidth="1"/>
    <col min="14083" max="14083" width="2.42578125" style="21" customWidth="1"/>
    <col min="14084" max="14084" width="23.85546875" style="21" customWidth="1"/>
    <col min="14085" max="14085" width="7.28515625" style="21" customWidth="1"/>
    <col min="14086" max="14086" width="20.85546875" style="21" customWidth="1"/>
    <col min="14087" max="14087" width="2" style="21" customWidth="1"/>
    <col min="14088" max="14088" width="18.85546875" style="21" customWidth="1"/>
    <col min="14089" max="14089" width="2.85546875" style="21" customWidth="1"/>
    <col min="14090" max="14090" width="16" style="21" customWidth="1"/>
    <col min="14091" max="14091" width="2.85546875" style="21" customWidth="1"/>
    <col min="14092" max="14092" width="10.85546875" style="21"/>
    <col min="14093" max="14093" width="12" style="21" bestFit="1" customWidth="1"/>
    <col min="14094" max="14336" width="10.85546875" style="21"/>
    <col min="14337" max="14337" width="2.85546875" style="21" customWidth="1"/>
    <col min="14338" max="14338" width="21.140625" style="21" customWidth="1"/>
    <col min="14339" max="14339" width="2.42578125" style="21" customWidth="1"/>
    <col min="14340" max="14340" width="23.85546875" style="21" customWidth="1"/>
    <col min="14341" max="14341" width="7.28515625" style="21" customWidth="1"/>
    <col min="14342" max="14342" width="20.85546875" style="21" customWidth="1"/>
    <col min="14343" max="14343" width="2" style="21" customWidth="1"/>
    <col min="14344" max="14344" width="18.85546875" style="21" customWidth="1"/>
    <col min="14345" max="14345" width="2.85546875" style="21" customWidth="1"/>
    <col min="14346" max="14346" width="16" style="21" customWidth="1"/>
    <col min="14347" max="14347" width="2.85546875" style="21" customWidth="1"/>
    <col min="14348" max="14348" width="10.85546875" style="21"/>
    <col min="14349" max="14349" width="12" style="21" bestFit="1" customWidth="1"/>
    <col min="14350" max="14592" width="10.85546875" style="21"/>
    <col min="14593" max="14593" width="2.85546875" style="21" customWidth="1"/>
    <col min="14594" max="14594" width="21.140625" style="21" customWidth="1"/>
    <col min="14595" max="14595" width="2.42578125" style="21" customWidth="1"/>
    <col min="14596" max="14596" width="23.85546875" style="21" customWidth="1"/>
    <col min="14597" max="14597" width="7.28515625" style="21" customWidth="1"/>
    <col min="14598" max="14598" width="20.85546875" style="21" customWidth="1"/>
    <col min="14599" max="14599" width="2" style="21" customWidth="1"/>
    <col min="14600" max="14600" width="18.85546875" style="21" customWidth="1"/>
    <col min="14601" max="14601" width="2.85546875" style="21" customWidth="1"/>
    <col min="14602" max="14602" width="16" style="21" customWidth="1"/>
    <col min="14603" max="14603" width="2.85546875" style="21" customWidth="1"/>
    <col min="14604" max="14604" width="10.85546875" style="21"/>
    <col min="14605" max="14605" width="12" style="21" bestFit="1" customWidth="1"/>
    <col min="14606" max="14848" width="10.85546875" style="21"/>
    <col min="14849" max="14849" width="2.85546875" style="21" customWidth="1"/>
    <col min="14850" max="14850" width="21.140625" style="21" customWidth="1"/>
    <col min="14851" max="14851" width="2.42578125" style="21" customWidth="1"/>
    <col min="14852" max="14852" width="23.85546875" style="21" customWidth="1"/>
    <col min="14853" max="14853" width="7.28515625" style="21" customWidth="1"/>
    <col min="14854" max="14854" width="20.85546875" style="21" customWidth="1"/>
    <col min="14855" max="14855" width="2" style="21" customWidth="1"/>
    <col min="14856" max="14856" width="18.85546875" style="21" customWidth="1"/>
    <col min="14857" max="14857" width="2.85546875" style="21" customWidth="1"/>
    <col min="14858" max="14858" width="16" style="21" customWidth="1"/>
    <col min="14859" max="14859" width="2.85546875" style="21" customWidth="1"/>
    <col min="14860" max="14860" width="10.85546875" style="21"/>
    <col min="14861" max="14861" width="12" style="21" bestFit="1" customWidth="1"/>
    <col min="14862" max="15104" width="10.85546875" style="21"/>
    <col min="15105" max="15105" width="2.85546875" style="21" customWidth="1"/>
    <col min="15106" max="15106" width="21.140625" style="21" customWidth="1"/>
    <col min="15107" max="15107" width="2.42578125" style="21" customWidth="1"/>
    <col min="15108" max="15108" width="23.85546875" style="21" customWidth="1"/>
    <col min="15109" max="15109" width="7.28515625" style="21" customWidth="1"/>
    <col min="15110" max="15110" width="20.85546875" style="21" customWidth="1"/>
    <col min="15111" max="15111" width="2" style="21" customWidth="1"/>
    <col min="15112" max="15112" width="18.85546875" style="21" customWidth="1"/>
    <col min="15113" max="15113" width="2.85546875" style="21" customWidth="1"/>
    <col min="15114" max="15114" width="16" style="21" customWidth="1"/>
    <col min="15115" max="15115" width="2.85546875" style="21" customWidth="1"/>
    <col min="15116" max="15116" width="10.85546875" style="21"/>
    <col min="15117" max="15117" width="12" style="21" bestFit="1" customWidth="1"/>
    <col min="15118" max="15360" width="10.85546875" style="21"/>
    <col min="15361" max="15361" width="2.85546875" style="21" customWidth="1"/>
    <col min="15362" max="15362" width="21.140625" style="21" customWidth="1"/>
    <col min="15363" max="15363" width="2.42578125" style="21" customWidth="1"/>
    <col min="15364" max="15364" width="23.85546875" style="21" customWidth="1"/>
    <col min="15365" max="15365" width="7.28515625" style="21" customWidth="1"/>
    <col min="15366" max="15366" width="20.85546875" style="21" customWidth="1"/>
    <col min="15367" max="15367" width="2" style="21" customWidth="1"/>
    <col min="15368" max="15368" width="18.85546875" style="21" customWidth="1"/>
    <col min="15369" max="15369" width="2.85546875" style="21" customWidth="1"/>
    <col min="15370" max="15370" width="16" style="21" customWidth="1"/>
    <col min="15371" max="15371" width="2.85546875" style="21" customWidth="1"/>
    <col min="15372" max="15372" width="10.85546875" style="21"/>
    <col min="15373" max="15373" width="12" style="21" bestFit="1" customWidth="1"/>
    <col min="15374" max="15616" width="10.85546875" style="21"/>
    <col min="15617" max="15617" width="2.85546875" style="21" customWidth="1"/>
    <col min="15618" max="15618" width="21.140625" style="21" customWidth="1"/>
    <col min="15619" max="15619" width="2.42578125" style="21" customWidth="1"/>
    <col min="15620" max="15620" width="23.85546875" style="21" customWidth="1"/>
    <col min="15621" max="15621" width="7.28515625" style="21" customWidth="1"/>
    <col min="15622" max="15622" width="20.85546875" style="21" customWidth="1"/>
    <col min="15623" max="15623" width="2" style="21" customWidth="1"/>
    <col min="15624" max="15624" width="18.85546875" style="21" customWidth="1"/>
    <col min="15625" max="15625" width="2.85546875" style="21" customWidth="1"/>
    <col min="15626" max="15626" width="16" style="21" customWidth="1"/>
    <col min="15627" max="15627" width="2.85546875" style="21" customWidth="1"/>
    <col min="15628" max="15628" width="10.85546875" style="21"/>
    <col min="15629" max="15629" width="12" style="21" bestFit="1" customWidth="1"/>
    <col min="15630" max="15872" width="10.85546875" style="21"/>
    <col min="15873" max="15873" width="2.85546875" style="21" customWidth="1"/>
    <col min="15874" max="15874" width="21.140625" style="21" customWidth="1"/>
    <col min="15875" max="15875" width="2.42578125" style="21" customWidth="1"/>
    <col min="15876" max="15876" width="23.85546875" style="21" customWidth="1"/>
    <col min="15877" max="15877" width="7.28515625" style="21" customWidth="1"/>
    <col min="15878" max="15878" width="20.85546875" style="21" customWidth="1"/>
    <col min="15879" max="15879" width="2" style="21" customWidth="1"/>
    <col min="15880" max="15880" width="18.85546875" style="21" customWidth="1"/>
    <col min="15881" max="15881" width="2.85546875" style="21" customWidth="1"/>
    <col min="15882" max="15882" width="16" style="21" customWidth="1"/>
    <col min="15883" max="15883" width="2.85546875" style="21" customWidth="1"/>
    <col min="15884" max="15884" width="10.85546875" style="21"/>
    <col min="15885" max="15885" width="12" style="21" bestFit="1" customWidth="1"/>
    <col min="15886" max="16128" width="10.85546875" style="21"/>
    <col min="16129" max="16129" width="2.85546875" style="21" customWidth="1"/>
    <col min="16130" max="16130" width="21.140625" style="21" customWidth="1"/>
    <col min="16131" max="16131" width="2.42578125" style="21" customWidth="1"/>
    <col min="16132" max="16132" width="23.85546875" style="21" customWidth="1"/>
    <col min="16133" max="16133" width="7.28515625" style="21" customWidth="1"/>
    <col min="16134" max="16134" width="20.85546875" style="21" customWidth="1"/>
    <col min="16135" max="16135" width="2" style="21" customWidth="1"/>
    <col min="16136" max="16136" width="18.85546875" style="21" customWidth="1"/>
    <col min="16137" max="16137" width="2.85546875" style="21" customWidth="1"/>
    <col min="16138" max="16138" width="16" style="21" customWidth="1"/>
    <col min="16139" max="16139" width="2.85546875" style="21" customWidth="1"/>
    <col min="16140" max="16140" width="10.85546875" style="21"/>
    <col min="16141" max="16141" width="12" style="21" bestFit="1" customWidth="1"/>
    <col min="16142" max="16384" width="10.85546875" style="21"/>
  </cols>
  <sheetData>
    <row r="1" spans="1:13" ht="23.1">
      <c r="B1" s="22" t="s">
        <v>102</v>
      </c>
    </row>
    <row r="2" spans="1:13" ht="23.1">
      <c r="B2" s="22" t="s">
        <v>103</v>
      </c>
      <c r="F2" s="23" t="s">
        <v>104</v>
      </c>
    </row>
    <row r="3" spans="1:13" ht="14.1" thickBot="1">
      <c r="B3" s="24"/>
      <c r="C3" s="24"/>
      <c r="D3" s="25"/>
      <c r="F3" s="23" t="s">
        <v>105</v>
      </c>
    </row>
    <row r="4" spans="1:13">
      <c r="F4" s="23" t="s">
        <v>106</v>
      </c>
      <c r="H4" s="23">
        <v>0</v>
      </c>
    </row>
    <row r="5" spans="1:13" ht="15.95">
      <c r="A5" s="26" t="s">
        <v>107</v>
      </c>
    </row>
    <row r="7" spans="1:13" s="27" customFormat="1" ht="20.100000000000001" customHeight="1">
      <c r="A7" s="129" t="s">
        <v>108</v>
      </c>
      <c r="B7" s="129"/>
      <c r="D7" s="28" t="s">
        <v>109</v>
      </c>
      <c r="E7" s="29"/>
      <c r="F7" s="28" t="s">
        <v>110</v>
      </c>
      <c r="G7" s="30"/>
      <c r="H7" s="28" t="s">
        <v>111</v>
      </c>
      <c r="I7" s="30"/>
      <c r="J7" s="28" t="s">
        <v>112</v>
      </c>
      <c r="K7" s="30"/>
      <c r="L7" s="30"/>
      <c r="M7" s="30"/>
    </row>
    <row r="8" spans="1:13" ht="20.100000000000001" customHeight="1">
      <c r="B8" s="31" t="s">
        <v>113</v>
      </c>
      <c r="D8" s="32">
        <v>1750</v>
      </c>
      <c r="E8" s="33"/>
      <c r="F8" s="32">
        <f>+D8</f>
        <v>1750</v>
      </c>
      <c r="G8" s="34"/>
      <c r="H8" s="32">
        <v>0</v>
      </c>
      <c r="I8" s="34"/>
      <c r="J8" s="32"/>
    </row>
    <row r="9" spans="1:13" ht="20.100000000000001" customHeight="1">
      <c r="B9" s="31" t="s">
        <v>114</v>
      </c>
      <c r="D9" s="32"/>
      <c r="E9" s="33"/>
      <c r="F9" s="32">
        <v>-350</v>
      </c>
      <c r="G9" s="34"/>
      <c r="H9" s="32">
        <f>+D9-F9</f>
        <v>350</v>
      </c>
      <c r="I9" s="34"/>
      <c r="J9" s="32" t="s">
        <v>115</v>
      </c>
      <c r="K9" s="23" t="s">
        <v>116</v>
      </c>
    </row>
    <row r="10" spans="1:13" ht="20.100000000000001" customHeight="1">
      <c r="B10" s="31"/>
      <c r="D10" s="32"/>
      <c r="E10" s="33"/>
      <c r="F10" s="32">
        <v>0</v>
      </c>
      <c r="G10" s="34"/>
      <c r="H10" s="32">
        <f>+D10-F10</f>
        <v>0</v>
      </c>
      <c r="I10" s="34"/>
      <c r="J10" s="35"/>
    </row>
    <row r="11" spans="1:13" ht="20.100000000000001" customHeight="1">
      <c r="B11" s="31" t="s">
        <v>117</v>
      </c>
      <c r="D11" s="35">
        <v>1100</v>
      </c>
      <c r="E11" s="33"/>
      <c r="F11" s="32">
        <f>+D11</f>
        <v>1100</v>
      </c>
      <c r="G11" s="34"/>
      <c r="H11" s="32">
        <v>0</v>
      </c>
      <c r="I11" s="34"/>
      <c r="J11" s="35"/>
    </row>
    <row r="12" spans="1:13" ht="20.100000000000001" customHeight="1">
      <c r="B12" s="31" t="s">
        <v>118</v>
      </c>
      <c r="D12" s="32">
        <v>256</v>
      </c>
      <c r="E12" s="33"/>
      <c r="F12" s="32">
        <f>+D12</f>
        <v>256</v>
      </c>
      <c r="G12" s="34"/>
      <c r="H12" s="32">
        <v>0</v>
      </c>
      <c r="I12" s="34"/>
      <c r="J12" s="32"/>
    </row>
    <row r="13" spans="1:13" ht="20.100000000000001" customHeight="1">
      <c r="B13" s="31" t="s">
        <v>251</v>
      </c>
      <c r="D13" s="32">
        <v>30</v>
      </c>
      <c r="E13" s="33"/>
      <c r="F13" s="32"/>
      <c r="G13" s="34"/>
      <c r="H13" s="32"/>
      <c r="I13" s="34"/>
      <c r="J13" s="35"/>
    </row>
    <row r="14" spans="1:13" ht="20.100000000000001" customHeight="1">
      <c r="B14" s="31" t="s">
        <v>251</v>
      </c>
      <c r="D14" s="32">
        <v>60</v>
      </c>
      <c r="E14" s="33"/>
      <c r="F14" s="32"/>
      <c r="G14" s="34"/>
      <c r="H14" s="32"/>
      <c r="I14" s="34"/>
      <c r="J14" s="32"/>
    </row>
    <row r="15" spans="1:13" ht="20.100000000000001" customHeight="1">
      <c r="B15" s="31" t="s">
        <v>251</v>
      </c>
      <c r="D15" s="32">
        <v>85</v>
      </c>
      <c r="E15" s="33"/>
      <c r="F15" s="32"/>
      <c r="G15" s="34"/>
      <c r="H15" s="32"/>
      <c r="I15" s="34"/>
      <c r="J15" s="35"/>
    </row>
    <row r="16" spans="1:13" ht="20.100000000000001" hidden="1" customHeight="1">
      <c r="B16" s="31"/>
      <c r="D16" s="32"/>
      <c r="E16" s="33"/>
      <c r="F16" s="32"/>
      <c r="G16" s="34"/>
      <c r="H16" s="32"/>
      <c r="I16" s="34"/>
      <c r="J16" s="32"/>
      <c r="M16" s="23">
        <f>-F25</f>
        <v>0</v>
      </c>
    </row>
    <row r="17" spans="2:14" ht="20.100000000000001" hidden="1" customHeight="1">
      <c r="B17" s="31"/>
      <c r="D17" s="32"/>
      <c r="E17" s="33"/>
      <c r="F17" s="32"/>
      <c r="G17" s="34"/>
      <c r="H17" s="32"/>
      <c r="I17" s="34"/>
      <c r="J17" s="32"/>
      <c r="M17" s="23">
        <f>+M16*0.3</f>
        <v>0</v>
      </c>
    </row>
    <row r="18" spans="2:14" ht="20.100000000000001" hidden="1" customHeight="1">
      <c r="B18" s="31"/>
      <c r="D18" s="32"/>
      <c r="E18" s="33"/>
      <c r="F18" s="32"/>
      <c r="G18" s="34"/>
      <c r="H18" s="32"/>
      <c r="I18" s="34"/>
      <c r="J18" s="32"/>
      <c r="M18" s="23">
        <f>+M15+M17</f>
        <v>0</v>
      </c>
    </row>
    <row r="19" spans="2:14" ht="20.100000000000001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4" ht="20.100000000000001" hidden="1" customHeight="1">
      <c r="B20" s="31"/>
      <c r="D20" s="32"/>
      <c r="E20" s="33"/>
      <c r="F20" s="32"/>
      <c r="G20" s="34"/>
      <c r="H20" s="32"/>
      <c r="I20" s="34"/>
      <c r="J20" s="35"/>
    </row>
    <row r="21" spans="2:14" ht="20.100000000000001" hidden="1" customHeight="1">
      <c r="B21" s="31"/>
      <c r="D21" s="32"/>
      <c r="E21" s="33"/>
      <c r="F21" s="32"/>
      <c r="G21" s="34"/>
      <c r="H21" s="32"/>
      <c r="I21" s="34"/>
      <c r="J21" s="35"/>
    </row>
    <row r="22" spans="2:14" ht="20.100000000000001" customHeight="1">
      <c r="B22" s="31"/>
      <c r="D22" s="32"/>
      <c r="E22" s="33"/>
      <c r="F22" s="32"/>
      <c r="G22" s="34"/>
      <c r="H22" s="32"/>
      <c r="I22" s="34"/>
      <c r="J22" s="35"/>
    </row>
    <row r="23" spans="2:14" ht="20.100000000000001" customHeight="1">
      <c r="B23" s="31"/>
      <c r="D23" s="32"/>
      <c r="E23" s="33"/>
      <c r="F23" s="35"/>
      <c r="G23" s="34"/>
      <c r="H23" s="32"/>
      <c r="I23" s="34"/>
      <c r="J23" s="32"/>
    </row>
    <row r="24" spans="2:14" ht="20.100000000000001" customHeight="1">
      <c r="B24" s="31"/>
      <c r="D24" s="32"/>
      <c r="E24" s="33"/>
      <c r="F24" s="35"/>
      <c r="G24" s="34"/>
      <c r="H24" s="36"/>
      <c r="I24" s="34"/>
      <c r="J24" s="36"/>
    </row>
    <row r="25" spans="2:14" ht="20.100000000000001" customHeight="1">
      <c r="B25" s="31"/>
      <c r="D25" s="32"/>
      <c r="E25" s="33"/>
      <c r="F25" s="32"/>
      <c r="G25" s="34"/>
      <c r="H25" s="37"/>
      <c r="I25" s="34"/>
      <c r="J25" s="34"/>
    </row>
    <row r="26" spans="2:14" ht="20.100000000000001" customHeight="1">
      <c r="B26" s="31" t="s">
        <v>122</v>
      </c>
      <c r="D26" s="32">
        <f>+D8-D11-D12-D13-D14-D15</f>
        <v>219</v>
      </c>
      <c r="E26" s="33"/>
      <c r="F26" s="32">
        <f>+F8+F9+F10-F11-F12</f>
        <v>44</v>
      </c>
      <c r="G26" s="34"/>
      <c r="H26" s="34" t="s">
        <v>122</v>
      </c>
      <c r="I26" s="34"/>
      <c r="J26" s="34">
        <f>+D26</f>
        <v>219</v>
      </c>
      <c r="L26" s="108">
        <v>0.3</v>
      </c>
      <c r="M26" s="23">
        <f>+J26*L26</f>
        <v>65.7</v>
      </c>
      <c r="N26" s="115">
        <f>+M26/J26</f>
        <v>0.3</v>
      </c>
    </row>
    <row r="27" spans="2:14" ht="20.100000000000001" customHeight="1">
      <c r="B27" s="31" t="s">
        <v>123</v>
      </c>
      <c r="D27" s="32">
        <f>+F27</f>
        <v>13.2</v>
      </c>
      <c r="E27" s="111">
        <f>+F27/D26</f>
        <v>6.0273972602739721E-2</v>
      </c>
      <c r="F27" s="32">
        <f>+F26*0.3</f>
        <v>13.2</v>
      </c>
      <c r="G27" s="34"/>
      <c r="H27" s="37" t="s">
        <v>128</v>
      </c>
      <c r="I27" s="34"/>
      <c r="J27" s="34">
        <v>30</v>
      </c>
      <c r="L27" s="108">
        <f>+L26</f>
        <v>0.3</v>
      </c>
      <c r="M27" s="23">
        <f>+J27*L27</f>
        <v>9</v>
      </c>
      <c r="N27" s="115">
        <f>+M27/$J$26</f>
        <v>4.1095890410958902E-2</v>
      </c>
    </row>
    <row r="28" spans="2:14" ht="20.100000000000001" customHeight="1">
      <c r="B28" s="31" t="s">
        <v>126</v>
      </c>
      <c r="D28" s="32">
        <v>105</v>
      </c>
      <c r="E28" s="112">
        <f>+D28/D26</f>
        <v>0.47945205479452052</v>
      </c>
      <c r="F28" s="32"/>
      <c r="G28" s="34"/>
      <c r="H28" s="37" t="s">
        <v>128</v>
      </c>
      <c r="I28" s="34"/>
      <c r="J28" s="34">
        <v>60</v>
      </c>
      <c r="L28" s="108">
        <f t="shared" ref="L28:L29" si="0">+L27</f>
        <v>0.3</v>
      </c>
      <c r="M28" s="23">
        <f t="shared" ref="M28:M29" si="1">+J28*L28</f>
        <v>18</v>
      </c>
      <c r="N28" s="115">
        <f t="shared" ref="N28:N29" si="2">+M28/$J$26</f>
        <v>8.2191780821917804E-2</v>
      </c>
    </row>
    <row r="29" spans="2:14" ht="20.100000000000001" customHeight="1">
      <c r="B29" s="31" t="s">
        <v>127</v>
      </c>
      <c r="D29" s="99">
        <f>+D27+D28</f>
        <v>118.2</v>
      </c>
      <c r="E29" s="112">
        <f>+D29/D26</f>
        <v>0.53972602739726028</v>
      </c>
      <c r="F29" s="32"/>
      <c r="G29" s="34"/>
      <c r="H29" s="37" t="s">
        <v>128</v>
      </c>
      <c r="I29" s="34"/>
      <c r="J29" s="34">
        <v>85</v>
      </c>
      <c r="L29" s="108">
        <f t="shared" si="0"/>
        <v>0.3</v>
      </c>
      <c r="M29" s="23">
        <f t="shared" si="1"/>
        <v>25.5</v>
      </c>
      <c r="N29" s="115">
        <f t="shared" si="2"/>
        <v>0.11643835616438356</v>
      </c>
    </row>
    <row r="30" spans="2:14" ht="20.100000000000001" customHeight="1" thickBot="1">
      <c r="B30" s="38" t="s">
        <v>129</v>
      </c>
      <c r="D30" s="39">
        <f>+D26-D29</f>
        <v>100.8</v>
      </c>
      <c r="E30" s="33"/>
      <c r="F30" s="39">
        <f>+F26-F27</f>
        <v>30.8</v>
      </c>
      <c r="G30" s="34"/>
      <c r="H30" s="37"/>
      <c r="I30" s="34"/>
      <c r="J30" s="34"/>
      <c r="N30" s="115">
        <f>SUM(N26:N29)</f>
        <v>0.53972602739726028</v>
      </c>
    </row>
    <row r="31" spans="2:14" ht="14.1" thickTop="1"/>
    <row r="33" spans="1:13" ht="15.95">
      <c r="A33" s="26" t="s">
        <v>130</v>
      </c>
      <c r="D33" s="23">
        <f>+D15*0.3</f>
        <v>25.5</v>
      </c>
    </row>
    <row r="34" spans="1:13">
      <c r="D34" s="23" t="e">
        <f>+D33/D25</f>
        <v>#DIV/0!</v>
      </c>
      <c r="F34" s="23" t="e">
        <f>+D29+D34</f>
        <v>#DIV/0!</v>
      </c>
    </row>
    <row r="35" spans="1:13" s="27" customFormat="1" ht="20.100000000000001" customHeight="1">
      <c r="A35" s="21"/>
      <c r="B35" s="40" t="s">
        <v>131</v>
      </c>
      <c r="C35" s="41"/>
      <c r="D35" s="42" t="s">
        <v>132</v>
      </c>
      <c r="E35" s="43"/>
      <c r="F35" s="42" t="s">
        <v>133</v>
      </c>
      <c r="G35" s="43"/>
      <c r="H35" s="42" t="s">
        <v>134</v>
      </c>
      <c r="I35" s="43"/>
      <c r="J35" s="42" t="s">
        <v>135</v>
      </c>
      <c r="K35" s="43"/>
      <c r="L35" s="42" t="s">
        <v>136</v>
      </c>
      <c r="M35" s="30"/>
    </row>
    <row r="36" spans="1:13" ht="20.100000000000001" customHeight="1">
      <c r="B36" s="44" t="s">
        <v>116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</row>
    <row r="37" spans="1:13" ht="20.100000000000001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</row>
    <row r="38" spans="1:13" s="23" customFormat="1" ht="20.100000000000001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23" t="s">
        <v>137</v>
      </c>
    </row>
    <row r="39" spans="1:13" ht="20.100000000000001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</row>
    <row r="40" spans="1:13" ht="20.100000000000001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</row>
    <row r="41" spans="1:13" s="23" customFormat="1" ht="20.100000000000001" customHeight="1">
      <c r="A41" s="21"/>
      <c r="B41" s="31" t="s">
        <v>84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</row>
    <row r="42" spans="1:13" ht="20.100000000000001" customHeight="1">
      <c r="B42" s="45" t="s">
        <v>140</v>
      </c>
      <c r="C42" s="45"/>
      <c r="D42" s="49">
        <v>800</v>
      </c>
      <c r="E42" s="49"/>
      <c r="F42" s="49">
        <v>0</v>
      </c>
      <c r="G42" s="49"/>
      <c r="H42" s="49">
        <f>+D42-F42</f>
        <v>800</v>
      </c>
      <c r="I42" s="50"/>
      <c r="J42" s="51">
        <v>0.3</v>
      </c>
      <c r="K42" s="51"/>
      <c r="L42" s="49">
        <f>+H42*J42</f>
        <v>240</v>
      </c>
      <c r="M42" s="23" t="s">
        <v>116</v>
      </c>
    </row>
    <row r="43" spans="1:13" ht="20.100000000000001" customHeight="1">
      <c r="A43" s="26"/>
      <c r="B43" s="103" t="s">
        <v>141</v>
      </c>
      <c r="C43" s="44"/>
      <c r="D43" s="104">
        <v>350</v>
      </c>
      <c r="E43" s="104"/>
      <c r="F43" s="105">
        <v>0</v>
      </c>
      <c r="G43" s="105"/>
      <c r="H43" s="105">
        <f>+D43-F43</f>
        <v>350</v>
      </c>
      <c r="I43" s="104"/>
      <c r="J43" s="106">
        <v>0.3</v>
      </c>
      <c r="K43" s="106"/>
      <c r="L43" s="105">
        <f>+H43*J43</f>
        <v>105</v>
      </c>
    </row>
    <row r="44" spans="1:13" ht="20.100000000000001" customHeight="1">
      <c r="B44" s="113" t="s">
        <v>142</v>
      </c>
      <c r="C44" s="45"/>
      <c r="D44" s="49">
        <v>0</v>
      </c>
      <c r="E44" s="49"/>
      <c r="F44" s="49">
        <v>0</v>
      </c>
      <c r="G44" s="49"/>
      <c r="H44" s="49">
        <v>0</v>
      </c>
      <c r="I44" s="50"/>
      <c r="J44" s="51">
        <v>0.3</v>
      </c>
      <c r="K44" s="51"/>
      <c r="L44" s="49">
        <v>0</v>
      </c>
    </row>
    <row r="45" spans="1:13" s="23" customFormat="1" ht="20.100000000000001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</row>
    <row r="46" spans="1:13" s="23" customFormat="1" ht="20.100000000000001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</row>
    <row r="47" spans="1:13" s="23" customFormat="1" ht="20.100000000000001" customHeight="1">
      <c r="A47" s="21"/>
      <c r="B47" s="40" t="s">
        <v>143</v>
      </c>
      <c r="C47" s="41"/>
      <c r="D47" s="53">
        <f>SUM(D38:D46)</f>
        <v>1150</v>
      </c>
      <c r="E47" s="54"/>
      <c r="F47" s="53">
        <f>SUM(F44:F46)</f>
        <v>0</v>
      </c>
      <c r="G47" s="54"/>
      <c r="H47" s="53">
        <f>SUM(H38:H46)</f>
        <v>1150</v>
      </c>
      <c r="I47" s="43"/>
      <c r="J47" s="42"/>
      <c r="K47" s="43"/>
      <c r="L47" s="53"/>
    </row>
    <row r="48" spans="1:13" s="23" customFormat="1" ht="20.100000000000001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</row>
    <row r="49" spans="1:16" s="23" customFormat="1" ht="20.100000000000001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</row>
    <row r="50" spans="1:16" s="23" customFormat="1" ht="20.100000000000001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23" t="s">
        <v>144</v>
      </c>
    </row>
    <row r="51" spans="1:16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</row>
    <row r="52" spans="1:16" s="23" customFormat="1" ht="20.100000000000001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</row>
    <row r="53" spans="1:16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</row>
    <row r="54" spans="1:16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76</v>
      </c>
      <c r="I54" s="46"/>
      <c r="J54" s="46"/>
      <c r="K54" s="46"/>
      <c r="L54" s="49">
        <v>240</v>
      </c>
      <c r="P54" s="114">
        <v>105</v>
      </c>
    </row>
    <row r="55" spans="1:16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78</v>
      </c>
      <c r="I55" s="46"/>
      <c r="J55" s="46"/>
      <c r="K55" s="46"/>
      <c r="L55" s="49">
        <f>+L43</f>
        <v>105</v>
      </c>
      <c r="M55" s="23" t="s">
        <v>145</v>
      </c>
      <c r="O55" s="23">
        <v>240</v>
      </c>
      <c r="P55" s="107">
        <v>135</v>
      </c>
    </row>
    <row r="56" spans="1:16" s="23" customFormat="1" ht="20.100000000000001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23" t="s">
        <v>146</v>
      </c>
      <c r="O56" s="107">
        <v>135</v>
      </c>
      <c r="P56" s="23">
        <v>240</v>
      </c>
    </row>
    <row r="57" spans="1:16" s="23" customFormat="1" ht="20.100000000000001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O57" s="114">
        <v>105</v>
      </c>
    </row>
    <row r="58" spans="1:16" s="23" customFormat="1" ht="20.100000000000001" customHeight="1">
      <c r="A58" s="21"/>
      <c r="B58" s="56" t="s">
        <v>147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f>+L55-L54</f>
        <v>-135</v>
      </c>
    </row>
    <row r="59" spans="1:16" s="23" customFormat="1">
      <c r="A59" s="21"/>
      <c r="B59" s="21"/>
      <c r="C59" s="21"/>
      <c r="I59" s="30"/>
      <c r="J59" s="30"/>
      <c r="K59" s="30"/>
      <c r="L59" s="30"/>
    </row>
    <row r="61" spans="1:16" s="23" customFormat="1" ht="15.95">
      <c r="A61" s="26" t="s">
        <v>148</v>
      </c>
      <c r="B61" s="26" t="s">
        <v>149</v>
      </c>
      <c r="C61" s="21"/>
    </row>
    <row r="62" spans="1:16" s="23" customFormat="1">
      <c r="A62" s="21"/>
      <c r="B62" s="21"/>
      <c r="C62" s="21"/>
      <c r="H62" s="58" t="s">
        <v>150</v>
      </c>
    </row>
    <row r="63" spans="1:16" s="23" customFormat="1" ht="20.100000000000001" customHeight="1">
      <c r="A63" s="21"/>
      <c r="B63" s="59" t="s">
        <v>151</v>
      </c>
      <c r="C63" s="21"/>
      <c r="D63" s="55">
        <f>+F26</f>
        <v>44</v>
      </c>
      <c r="G63" s="60" t="s">
        <v>152</v>
      </c>
      <c r="H63" s="60" t="s">
        <v>153</v>
      </c>
    </row>
    <row r="64" spans="1:16" s="23" customFormat="1" ht="20.100000000000001" customHeight="1">
      <c r="A64" s="21"/>
      <c r="B64" s="59" t="s">
        <v>154</v>
      </c>
      <c r="C64" s="21"/>
      <c r="D64" s="55">
        <f>+F27</f>
        <v>13.2</v>
      </c>
      <c r="H64" s="55" t="s">
        <v>155</v>
      </c>
      <c r="J64" s="55">
        <f>+D30</f>
        <v>100.8</v>
      </c>
    </row>
    <row r="65" spans="1:13" s="23" customFormat="1" ht="20.100000000000001" customHeight="1">
      <c r="A65" s="21"/>
      <c r="B65" s="59" t="s">
        <v>156</v>
      </c>
      <c r="C65" s="21"/>
      <c r="D65" s="55">
        <f>+D13</f>
        <v>30</v>
      </c>
      <c r="H65" s="55" t="s">
        <v>157</v>
      </c>
      <c r="J65" s="55">
        <f>+D70</f>
        <v>100.80000000000001</v>
      </c>
    </row>
    <row r="66" spans="1:13" s="23" customFormat="1" ht="20.100000000000001" customHeight="1">
      <c r="A66" s="21"/>
      <c r="B66" s="59" t="s">
        <v>156</v>
      </c>
      <c r="C66" s="21"/>
      <c r="D66" s="55">
        <f>+D14</f>
        <v>60</v>
      </c>
      <c r="H66" s="55"/>
      <c r="J66" s="55"/>
    </row>
    <row r="67" spans="1:13" s="23" customFormat="1" ht="20.100000000000001" customHeight="1">
      <c r="A67" s="21"/>
      <c r="B67" s="59" t="s">
        <v>156</v>
      </c>
      <c r="C67" s="21"/>
      <c r="D67" s="55">
        <f>+D15</f>
        <v>85</v>
      </c>
      <c r="H67" s="55" t="s">
        <v>157</v>
      </c>
      <c r="J67" s="100">
        <f>+J65-J64</f>
        <v>0</v>
      </c>
      <c r="L67" s="110">
        <v>1.4286000000000001</v>
      </c>
      <c r="M67" s="23">
        <f>+J67*L67</f>
        <v>0</v>
      </c>
    </row>
    <row r="68" spans="1:13" s="23" customFormat="1" ht="20.100000000000001" customHeight="1">
      <c r="A68" s="21"/>
      <c r="B68" s="59" t="s">
        <v>158</v>
      </c>
      <c r="C68" s="21"/>
      <c r="D68" s="55">
        <f>+D63-D64-D65-D66-D67</f>
        <v>-144.19999999999999</v>
      </c>
      <c r="H68" s="55"/>
      <c r="J68" s="55"/>
    </row>
    <row r="69" spans="1:13" s="23" customFormat="1" ht="20.100000000000001" customHeight="1">
      <c r="A69" s="21"/>
      <c r="B69" s="59" t="s">
        <v>159</v>
      </c>
      <c r="C69" s="21"/>
      <c r="D69" s="109">
        <v>245</v>
      </c>
      <c r="H69" s="55"/>
      <c r="J69" s="61"/>
    </row>
    <row r="70" spans="1:13" s="23" customFormat="1" ht="20.100000000000001" customHeight="1">
      <c r="A70" s="21"/>
      <c r="B70" s="59"/>
      <c r="C70" s="21"/>
      <c r="D70" s="55">
        <f>+D68+D69</f>
        <v>100.80000000000001</v>
      </c>
    </row>
    <row r="71" spans="1:13" s="23" customFormat="1" ht="15">
      <c r="A71" s="21"/>
      <c r="B71" s="62"/>
      <c r="C71" s="21"/>
      <c r="E71" s="63"/>
    </row>
    <row r="72" spans="1:13" s="23" customFormat="1" ht="15">
      <c r="A72" s="21"/>
      <c r="B72" s="62"/>
      <c r="C72" s="21"/>
      <c r="E72" s="63"/>
    </row>
    <row r="73" spans="1:13" s="23" customFormat="1" ht="15">
      <c r="A73" s="21"/>
      <c r="B73" s="21"/>
      <c r="C73" s="21"/>
      <c r="D73" s="64"/>
      <c r="E73" s="63"/>
    </row>
    <row r="74" spans="1:13" s="23" customFormat="1" ht="20.100000000000001" customHeight="1">
      <c r="A74" s="21"/>
      <c r="B74" s="21"/>
      <c r="C74" s="21"/>
    </row>
    <row r="75" spans="1:13" s="23" customFormat="1" ht="20.100000000000001" customHeight="1">
      <c r="A75" s="21"/>
      <c r="B75" s="21"/>
      <c r="C75" s="21"/>
    </row>
    <row r="76" spans="1:13" s="23" customFormat="1" ht="20.100000000000001" customHeight="1">
      <c r="A76" s="21"/>
      <c r="B76" s="21"/>
      <c r="C76" s="21"/>
    </row>
    <row r="77" spans="1:13" s="23" customFormat="1" ht="20.100000000000001" customHeight="1">
      <c r="A77" s="21"/>
      <c r="B77" s="21"/>
      <c r="C77" s="21"/>
    </row>
    <row r="78" spans="1:13" s="23" customFormat="1" ht="20.100000000000001" customHeight="1">
      <c r="A78" s="21"/>
      <c r="B78" s="21"/>
      <c r="C78" s="21"/>
    </row>
    <row r="79" spans="1:13" s="23" customFormat="1" ht="20.100000000000001" customHeight="1">
      <c r="A79" s="21"/>
      <c r="B79" s="21"/>
      <c r="C79" s="21"/>
    </row>
    <row r="80" spans="1:13" s="23" customFormat="1">
      <c r="A80" s="21"/>
      <c r="B80" s="21"/>
      <c r="C80" s="21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AIN</dc:creator>
  <cp:keywords/>
  <dc:description/>
  <cp:lastModifiedBy/>
  <cp:revision/>
  <dcterms:created xsi:type="dcterms:W3CDTF">2018-02-09T15:33:47Z</dcterms:created>
  <dcterms:modified xsi:type="dcterms:W3CDTF">2026-05-05T00:19:14Z</dcterms:modified>
  <cp:category/>
  <cp:contentStatus/>
</cp:coreProperties>
</file>