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A64003A6-E7D6-4BA7-8CE1-9D6754FA6DC8}" xr6:coauthVersionLast="47" xr6:coauthVersionMax="47" xr10:uidLastSave="{00000000-0000-0000-0000-000000000000}"/>
  <workbookProtection workbookAlgorithmName="SHA-512" workbookHashValue="+jTgxIuJ8uuRee5ppTYF4A159f/A159JnUQ6KOkQD0+XKsFGuBqhfQzsZuu7XEYS95ppZANFPqqbwEOFb3rYlQ==" workbookSaltValue="f+3RL9tRXQQVkAW7Z5VW6w==" workbookSpinCount="100000" lockStructure="1"/>
  <bookViews>
    <workbookView xWindow="-120" yWindow="-120" windowWidth="20730" windowHeight="11040" tabRatio="804" activeTab="7" xr2:uid="{9FF73FF3-1345-4374-A8B6-C9234995C3D8}"/>
  </bookViews>
  <sheets>
    <sheet name="PORTADA" sheetId="1" r:id="rId1"/>
    <sheet name="MENU" sheetId="16" r:id="rId2"/>
    <sheet name="INSTRUCCIONES" sheetId="23" r:id="rId3"/>
    <sheet name="APEND6" sheetId="17" r:id="rId4"/>
    <sheet name="FCFDI" sheetId="15" r:id="rId5"/>
    <sheet name="DSDI" sheetId="19" r:id="rId6"/>
    <sheet name="SBC" sheetId="7" r:id="rId7"/>
    <sheet name="GENERAL" sheetId="3" r:id="rId8"/>
  </sheets>
  <definedNames>
    <definedName name="CONTRA">PORTADA!$I$2</definedName>
    <definedName name="TABLAV">GENERAL!$B$8:$D$18</definedName>
    <definedName name="TARIFAC">GENERAL!$L$6:$O$16</definedName>
    <definedName name="TARIFAM">GENERAL!$G$6:$J$16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7" l="1"/>
  <c r="D86" i="7"/>
  <c r="D74" i="7"/>
  <c r="D75" i="7"/>
  <c r="D76" i="7"/>
  <c r="D77" i="7"/>
  <c r="D78" i="7"/>
  <c r="D79" i="7"/>
  <c r="D73" i="7"/>
  <c r="C70" i="7"/>
  <c r="C49" i="7"/>
  <c r="D53" i="7"/>
  <c r="D54" i="7"/>
  <c r="D55" i="7"/>
  <c r="D56" i="7"/>
  <c r="D57" i="7"/>
  <c r="D58" i="7"/>
  <c r="D52" i="7"/>
  <c r="D59" i="7" s="1"/>
  <c r="D61" i="7" s="1"/>
  <c r="D63" i="7" s="1"/>
  <c r="D80" i="7" l="1"/>
  <c r="H16" i="7"/>
  <c r="I13" i="7"/>
  <c r="D7" i="7"/>
  <c r="B30" i="7" s="1"/>
  <c r="H14" i="7"/>
  <c r="J14" i="7" s="1"/>
  <c r="D27" i="7" s="1"/>
  <c r="D12" i="7"/>
  <c r="D6" i="19"/>
  <c r="D7" i="19"/>
  <c r="D8" i="19"/>
  <c r="D9" i="19"/>
  <c r="D10" i="19"/>
  <c r="D5" i="19"/>
  <c r="B9" i="19"/>
  <c r="B8" i="19"/>
  <c r="C8" i="19"/>
  <c r="C7" i="19"/>
  <c r="B7" i="19"/>
  <c r="D59" i="19"/>
  <c r="C55" i="19"/>
  <c r="C20" i="19"/>
  <c r="B24" i="19" s="1"/>
  <c r="G10" i="19"/>
  <c r="G9" i="19"/>
  <c r="G8" i="19"/>
  <c r="G7" i="19"/>
  <c r="G11" i="19" s="1"/>
  <c r="D14" i="19" s="1"/>
  <c r="G6" i="19"/>
  <c r="C6" i="19"/>
  <c r="B6" i="19"/>
  <c r="G5" i="19"/>
  <c r="D81" i="7" l="1"/>
  <c r="D82" i="7" s="1"/>
  <c r="D84" i="7" s="1"/>
  <c r="D11" i="19"/>
  <c r="D15" i="19" s="1"/>
  <c r="E14" i="19" s="1"/>
  <c r="B25" i="19"/>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D58" i="19" l="1"/>
  <c r="E58" i="19" l="1"/>
  <c r="M8" i="3" l="1"/>
  <c r="N8" i="3"/>
  <c r="N12" i="3" s="1"/>
  <c r="N16" i="3" s="1"/>
  <c r="M9" i="3"/>
  <c r="L10" i="3" s="1"/>
  <c r="N9" i="3"/>
  <c r="N13" i="3" s="1"/>
  <c r="M2" i="3"/>
  <c r="M6" i="3" s="1"/>
  <c r="L9" i="3" l="1"/>
  <c r="M12" i="3"/>
  <c r="M13" i="3"/>
  <c r="L14" i="3" s="1"/>
  <c r="N6" i="3"/>
  <c r="N10" i="3" s="1"/>
  <c r="N14" i="3" s="1"/>
  <c r="M7" i="3"/>
  <c r="L8" i="3" s="1"/>
  <c r="N7" i="3"/>
  <c r="N11" i="3" s="1"/>
  <c r="N15" i="3" s="1"/>
  <c r="L7" i="3"/>
  <c r="M10" i="3"/>
  <c r="M16" i="3" l="1"/>
  <c r="L13" i="3"/>
  <c r="M11" i="3"/>
  <c r="M15" i="3" s="1"/>
  <c r="L16" i="3" s="1"/>
  <c r="M14" i="3"/>
  <c r="L15" i="3" s="1"/>
  <c r="L11" i="3"/>
  <c r="L12" i="3" l="1"/>
  <c r="I42" i="15" l="1"/>
  <c r="I38" i="15"/>
  <c r="I37" i="15"/>
  <c r="I36" i="15"/>
  <c r="I41" i="15" s="1"/>
  <c r="D76" i="3" l="1"/>
  <c r="D75" i="3"/>
  <c r="D74" i="3"/>
  <c r="D38" i="7" l="1"/>
  <c r="D36" i="7"/>
  <c r="C41" i="7"/>
  <c r="B13" i="7"/>
  <c r="B31" i="7"/>
  <c r="D29" i="7"/>
  <c r="D28" i="7"/>
  <c r="H15" i="7"/>
  <c r="D26" i="7"/>
  <c r="D19" i="7"/>
  <c r="B39" i="7" l="1"/>
  <c r="B33" i="7"/>
  <c r="B35" i="7"/>
  <c r="B34" i="7"/>
  <c r="B36" i="7"/>
  <c r="B37" i="7"/>
  <c r="B38" i="7"/>
  <c r="B32" i="7"/>
  <c r="C13" i="3" l="1"/>
  <c r="B14" i="3" s="1"/>
  <c r="B13" i="3"/>
  <c r="B12" i="3"/>
  <c r="B11" i="3"/>
  <c r="B10" i="3"/>
  <c r="D9" i="3"/>
  <c r="D10" i="3" s="1"/>
  <c r="D11" i="3" s="1"/>
  <c r="D12" i="3" s="1"/>
  <c r="D13" i="3" s="1"/>
  <c r="D14" i="3" s="1"/>
  <c r="D15" i="3" s="1"/>
  <c r="D16" i="3" s="1"/>
  <c r="D17" i="3" s="1"/>
  <c r="D18" i="3" s="1"/>
  <c r="B9" i="3"/>
  <c r="D16" i="7" l="1"/>
  <c r="D24" i="7" s="1"/>
  <c r="D25" i="7" s="1"/>
  <c r="C14" i="3"/>
  <c r="D34" i="7" l="1"/>
  <c r="D32" i="7"/>
  <c r="B15" i="3"/>
  <c r="C15" i="3"/>
  <c r="D39" i="7" l="1"/>
  <c r="C16" i="3"/>
  <c r="B16" i="3"/>
  <c r="C17" i="3" l="1"/>
  <c r="B17" i="3"/>
  <c r="C18" i="3" l="1"/>
  <c r="B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C MM</author>
    <author>user</author>
  </authors>
  <commentList>
    <comment ref="B4" authorId="0" shapeId="0" xr:uid="{52320B57-8167-42BC-AFDE-D2F5E98FABBC}">
      <text>
        <r>
          <rPr>
            <b/>
            <sz val="9"/>
            <color indexed="10"/>
            <rFont val="Tahoma"/>
            <family val="2"/>
          </rPr>
          <t>Guía de llenado del CFDI de nómina (página 6)</t>
        </r>
        <r>
          <rPr>
            <b/>
            <sz val="9"/>
            <color indexed="81"/>
            <rFont val="Tahoma"/>
            <family val="2"/>
          </rPr>
          <t xml:space="preserve">
Es la fecha y hora de expedición del comprobante fiscal. Se expresa en la forma AAAA-MM-DDThh:mm:ss y debe corresponder con la hora local donde se expide el comprobante. 
Este dato lo integra el sistema que utiliza el ontribuyente para la emisión del comprobante fiscal</t>
        </r>
      </text>
    </comment>
    <comment ref="I4" authorId="0" shapeId="0" xr:uid="{5834A7E2-A6D8-44CE-9FF9-8B921872C3BD}">
      <text>
        <r>
          <rPr>
            <b/>
            <sz val="9"/>
            <color indexed="81"/>
            <rFont val="Tahoma"/>
            <family val="2"/>
          </rPr>
          <t>Guía de llenado del CFDI de nómina (página 13)
Se debe registrar la clave del Registro Federal de Contribuyentes del receptor (persona física) del comprobante.
La clave en el RFC debe estar contenida en la lista de RFC (I_RFC) inscritos no cancelados en el SAT. Debe ser de una persona física. La clave en el RFC debe ser correcta y corresponder a una persona efectivamente registrada en el SAT esto se validará por el SAT o proveedor de certificación de CFDI-, por lo que es muy importante validar las claves en el RFC de los trabajadores previamente a la generación del CFDI, ver la sección de Introducción del documento en dónde existe una liga directa a la herramienta del SAT de validación.
Nota: En caso de que el trabajador ya haya fallecido, se deberá registrar en este campo el RFC genérico XAXX010101000, debiendo registrar la CURP del trabajador fallecido en el campo “Curp” del Nodo: Receptor del Complemento de Nómina.</t>
        </r>
      </text>
    </comment>
    <comment ref="B7" authorId="0" shapeId="0" xr:uid="{246E30C3-7EBD-4ADA-A589-A326DE4FAC93}">
      <text>
        <r>
          <rPr>
            <b/>
            <sz val="9"/>
            <color indexed="81"/>
            <rFont val="Tahoma"/>
            <family val="2"/>
          </rPr>
          <t>Guía de llenado del CFDI de nómina (página 9)
Se debe registrar la clave PUE (Pago en una sola exhibición) del catálogo c_MetodoPago publicado en el Portal del SAT.
Ejemplo:
MetodoPago= PUE</t>
        </r>
      </text>
    </comment>
    <comment ref="E8" authorId="1" shapeId="0" xr:uid="{C903FCF8-AC9F-4C4D-A88B-DC42E5B761B4}">
      <text>
        <r>
          <rPr>
            <b/>
            <sz val="9"/>
            <color indexed="81"/>
            <rFont val="Tahoma"/>
            <family val="2"/>
          </rPr>
          <t>Atributo condicional para expresar el número de operación proporcionado por el SAT cuando se trate de un comprobante a través de un PCECFDI o un PCGCFDISP.</t>
        </r>
      </text>
    </comment>
    <comment ref="B9" authorId="0" shapeId="0" xr:uid="{6E9294F8-1D43-4CD5-99A8-50404B86C397}">
      <text>
        <r>
          <rPr>
            <b/>
            <sz val="9"/>
            <color indexed="10"/>
            <rFont val="Tahoma"/>
            <family val="2"/>
          </rPr>
          <t>Guía de llenado CFDI nómina (página 7)</t>
        </r>
        <r>
          <rPr>
            <b/>
            <sz val="9"/>
            <color indexed="81"/>
            <rFont val="Tahoma"/>
            <family val="2"/>
          </rPr>
          <t xml:space="preserve">
Se debe registrar el valor “MXN”.
Ejemplo:
Moneda= MXN
</t>
        </r>
      </text>
    </comment>
    <comment ref="I10" authorId="0" shapeId="0" xr:uid="{68C07232-3278-4D1B-A033-272E9D7C81AF}">
      <text>
        <r>
          <rPr>
            <b/>
            <sz val="9"/>
            <color indexed="10"/>
            <rFont val="Tahoma"/>
            <family val="2"/>
          </rPr>
          <t>Guía de llenado del CFDI de nómina (página 15)</t>
        </r>
        <r>
          <rPr>
            <b/>
            <sz val="9"/>
            <color indexed="81"/>
            <rFont val="Tahoma"/>
            <family val="2"/>
          </rPr>
          <t xml:space="preserve">
Se debe registrar la clave “CN01” (Nómina) del catálogo c_UsoCFDI publicado en el Portal del SAT.</t>
        </r>
      </text>
    </comment>
    <comment ref="B13" authorId="0" shapeId="0" xr:uid="{25C9E917-B164-4E10-8BDA-7FFF4B0B1475}">
      <text>
        <r>
          <rPr>
            <b/>
            <sz val="9"/>
            <color indexed="81"/>
            <rFont val="Tahoma"/>
            <family val="2"/>
          </rPr>
          <t>Guia de llenado del SAT CFDI de nómina (página 9)
Se debe registrar la clave “01” (No aplica).</t>
        </r>
      </text>
    </comment>
    <comment ref="B14" authorId="0" shapeId="0" xr:uid="{F19BA216-AEB6-43F5-AD12-160A40F19CEF}">
      <text>
        <r>
          <rPr>
            <b/>
            <sz val="9"/>
            <color indexed="10"/>
            <rFont val="Tahoma"/>
            <family val="2"/>
          </rPr>
          <t>Guía de llenado del CFDI de nómina (página 9)</t>
        </r>
        <r>
          <rPr>
            <b/>
            <sz val="9"/>
            <color indexed="81"/>
            <rFont val="Tahoma"/>
            <family val="2"/>
          </rPr>
          <t xml:space="preserve">
Se debe registrar la clave “N” (Nómina) con la que se identifica el tipo de comprobante fiscal para el contribuyente emisor.
Ejemplo:
TipoDeComprobante= N</t>
        </r>
      </text>
    </comment>
    <comment ref="B17" authorId="1" shapeId="0" xr:uid="{3AB256B4-696C-4FFC-88A0-59B11BE477D9}">
      <text>
        <r>
          <rPr>
            <b/>
            <sz val="9"/>
            <color indexed="81"/>
            <rFont val="Tahoma"/>
            <family val="2"/>
          </rPr>
          <t>Atributo requerido para indicar la clave de la relación que existe entre éste que se está generando y el o los CFDI previos</t>
        </r>
      </text>
    </comment>
    <comment ref="E17" authorId="1" shapeId="0" xr:uid="{CABDDBF0-92B0-493B-831B-7A25CC1F21DA}">
      <text>
        <r>
          <rPr>
            <b/>
            <sz val="9"/>
            <color indexed="81"/>
            <rFont val="Tahoma"/>
            <family val="2"/>
          </rPr>
          <t>Atributo requerido para registrar el folio fiscal (UUID) de un CFDI relacionado con el presente comprobante, por ejemplo: Si el CFDI relacionado es un comprobante de traslado que sirve para registrar el movimiento de la mercancía. Si este comprobante se usa como nota de crédito o nota de débito 
del comprobante relacionado. Si este comprobante es una devolución sobre el comprobante relacionado. Si éste sustituye a una factura cancelada.</t>
        </r>
      </text>
    </comment>
    <comment ref="B20" authorId="1" shapeId="0" xr:uid="{3974BFEF-1BD3-4AD7-BD47-BA4E784CFB79}">
      <text>
        <r>
          <rPr>
            <b/>
            <sz val="9"/>
            <color indexed="10"/>
            <rFont val="Tahoma"/>
            <family val="2"/>
          </rPr>
          <t>Guía de llenado del CFDI de nómina (página 16)</t>
        </r>
        <r>
          <rPr>
            <b/>
            <sz val="9"/>
            <color indexed="81"/>
            <rFont val="Tahoma"/>
            <family val="2"/>
          </rPr>
          <t xml:space="preserve">
Se debe registrar el valor “84111505”.
Ejemplo: 
ClaveProdServ= 84111505
</t>
        </r>
      </text>
    </comment>
    <comment ref="I20" authorId="0" shapeId="0" xr:uid="{E42CA4F2-EF85-43BE-A02E-61862F90E554}">
      <text>
        <r>
          <rPr>
            <b/>
            <sz val="9"/>
            <color indexed="10"/>
            <rFont val="Tahoma"/>
            <family val="2"/>
          </rPr>
          <t>Guía de llenado CFDI de nómina (página 16)</t>
        </r>
        <r>
          <rPr>
            <b/>
            <sz val="9"/>
            <color indexed="81"/>
            <rFont val="Tahoma"/>
            <family val="2"/>
          </rPr>
          <t xml:space="preserve">
Se debe registrar la clave “ACT”.
Ejemplo:
ClaveUnidad= AC</t>
        </r>
      </text>
    </comment>
    <comment ref="B22" authorId="2" shapeId="0" xr:uid="{C436E87E-D127-4D67-93DD-91E378F8CE9C}">
      <text>
        <r>
          <rPr>
            <b/>
            <sz val="9"/>
            <color indexed="81"/>
            <rFont val="Tahoma"/>
            <family val="2"/>
          </rPr>
          <t>Concepto de unidad de medida a utilizar en los CFDI
2.7.1.25. Para los efectos del artículo 29-A, fracción V, primer párrafo del CFF, los contribuyentes podrán señalar en los CFDI que emitan, la unidad de medida que utilicen conforme a los usos mercantiles.
 Asimismo, se deberá registrar la unidad de medida que corresponda con la Clave Unidad del Catálogo “Clave Unidad” señalada en el Anexo 20, en caso de que no se encuentre la clave específica de la unidad de medida que se utilizó conforme a los usos mercantiles los contribuyentes podrán señalar la clave que más se acerque o se asemeje.
 CFF 29-A</t>
        </r>
      </text>
    </comment>
    <comment ref="E22" authorId="0" shapeId="0" xr:uid="{CECC5FB9-B714-45AB-89C0-6F970BB18995}">
      <text>
        <r>
          <rPr>
            <b/>
            <sz val="9"/>
            <color indexed="10"/>
            <rFont val="Tahoma"/>
            <family val="2"/>
          </rPr>
          <t>Guía de llenado CFDI de nómina (página 16)</t>
        </r>
        <r>
          <rPr>
            <b/>
            <sz val="9"/>
            <color indexed="81"/>
            <rFont val="Tahoma"/>
            <family val="2"/>
          </rPr>
          <t xml:space="preserve">
Se debe registrar el valor “1”.
Ejemplo:
Cantidad= 1</t>
        </r>
      </text>
    </comment>
    <comment ref="I22" authorId="0" shapeId="0" xr:uid="{06BC253D-4932-4D43-8D71-997FF5963423}">
      <text>
        <r>
          <rPr>
            <b/>
            <sz val="9"/>
            <color indexed="10"/>
            <rFont val="Tahoma"/>
            <family val="2"/>
          </rPr>
          <t>Guía de llenado CFDI de nómina (página 17)</t>
        </r>
        <r>
          <rPr>
            <b/>
            <sz val="9"/>
            <color indexed="81"/>
            <rFont val="Tahoma"/>
            <family val="2"/>
          </rPr>
          <t xml:space="preserve">
Se debe registrar la suma de los campos TotalPercepciones más TotalOtrosPagos del Complemento Nómina.</t>
        </r>
      </text>
    </comment>
    <comment ref="B24" authorId="0" shapeId="0" xr:uid="{AB78CE19-7A33-4D80-B8A0-507478975E00}">
      <text>
        <r>
          <rPr>
            <b/>
            <sz val="9"/>
            <color indexed="10"/>
            <rFont val="Tahoma"/>
            <family val="2"/>
          </rPr>
          <t>Guía de llenado CFDI de nómina (página 17)</t>
        </r>
        <r>
          <rPr>
            <b/>
            <sz val="9"/>
            <color indexed="81"/>
            <rFont val="Tahoma"/>
            <family val="2"/>
          </rPr>
          <t xml:space="preserve">
Se debe registrar el valor “Pago de nómina”, este valor se debe registrar así, indistintamente de si trata de un rabajador asalariado o de un asimilado a salarios, toda vez que la información específica que denota si el comprobantecorresponde a un asalariado o asimilado a salarios se recisa dentro del complemento de nómina en los campos TipoContrato y TipoRegimen.
Ejemplo:
Descripcion= Pago de nómina</t>
        </r>
      </text>
    </comment>
    <comment ref="E24" authorId="0" shapeId="0" xr:uid="{4814E5A4-1BF5-4CB6-9EC9-F4DBEFE34510}">
      <text>
        <r>
          <rPr>
            <b/>
            <sz val="9"/>
            <color indexed="10"/>
            <rFont val="Tahoma"/>
            <family val="2"/>
          </rPr>
          <t>Guía de llenado CFDI de nómina (página 17)</t>
        </r>
        <r>
          <rPr>
            <b/>
            <sz val="9"/>
            <color indexed="81"/>
            <rFont val="Tahoma"/>
            <family val="2"/>
          </rPr>
          <t xml:space="preserve">
Se debe registrar la suma de los campos TotalPercepciones más TotalOtrosPagos del Complemento Nómina.</t>
        </r>
      </text>
    </comment>
    <comment ref="I24" authorId="0" shapeId="0" xr:uid="{DED648E7-11A8-4ECE-BB25-27F339ED3908}">
      <text>
        <r>
          <rPr>
            <b/>
            <sz val="9"/>
            <color indexed="10"/>
            <rFont val="Tahoma"/>
            <family val="2"/>
          </rPr>
          <t>Guía de llenado CFDI de nómina (página 17)</t>
        </r>
        <r>
          <rPr>
            <b/>
            <sz val="9"/>
            <color indexed="81"/>
            <rFont val="Tahoma"/>
            <family val="2"/>
          </rPr>
          <t xml:space="preserve">
Se debe registrar el valor del campo TotalDeducciones.</t>
        </r>
      </text>
    </comment>
    <comment ref="B26" authorId="0" shapeId="0" xr:uid="{C6C28A86-2E81-4664-8718-2B5FBB0BA1B9}">
      <text>
        <r>
          <rPr>
            <b/>
            <sz val="9"/>
            <color indexed="10"/>
            <rFont val="Tahoma"/>
            <family val="2"/>
          </rPr>
          <t>Guía de llenado CFDI de nómina (página 17)</t>
        </r>
        <r>
          <rPr>
            <b/>
            <sz val="9"/>
            <color indexed="81"/>
            <rFont val="Tahoma"/>
            <family val="2"/>
          </rPr>
          <t xml:space="preserve">
Se debe registrar la clave “01” (No objeto de impuesto).
Ejemplo:
ObjetoImp= 01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32" authorId="0" shapeId="0" xr:uid="{679BBDAB-7F47-4DB5-9C8F-88C9377A6A3B}">
      <text>
        <r>
          <rPr>
            <b/>
            <sz val="9"/>
            <color indexed="81"/>
            <rFont val="Tahoma"/>
            <family val="2"/>
          </rPr>
          <t>Modificación decreto (D.O.F.) 31/12/2024 edición vespertina)
Transitorio
SEGUNDO. Para los efectos del Artículo Segundo, párrafos primero, tercero, cuarto y quinto del presente decreto, para calcular el Subsidio para el Empleo correspondiente al mes de enero de 2025, el valor mensual de la Unidad de Medida y Actualización se deberá multiplicar por 14.39%, en sustitución del porcentaje de 13.8%.</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<sst xmlns="http://schemas.openxmlformats.org/spreadsheetml/2006/main" count="672" uniqueCount="488">
  <si>
    <t>Descripción</t>
  </si>
  <si>
    <t>Sueldos, Salarios  Rayas y Jornales</t>
  </si>
  <si>
    <t>Gratificación Anual (Aguinaldo)</t>
  </si>
  <si>
    <t>Participación de los Trabajadores en las Utilidades PTU</t>
  </si>
  <si>
    <t>Reembolso de Gastos Médicos Dentales y Hospitalarios</t>
  </si>
  <si>
    <t>Fondo de Ahorro</t>
  </si>
  <si>
    <t>Caja de ahorro</t>
  </si>
  <si>
    <t>Contribuciones a Cargo del Trabajador Pagadas por el Patrón</t>
  </si>
  <si>
    <t>Premios por puntualidad</t>
  </si>
  <si>
    <t>Prima de Seguro de vida</t>
  </si>
  <si>
    <t>Seguro de Gastos Médicos Mayores</t>
  </si>
  <si>
    <t>Cuotas Sindicales Pagadas por el Patrón</t>
  </si>
  <si>
    <t>Subsidios por incapacidad</t>
  </si>
  <si>
    <t>Becas para trabajadores y/o hijos</t>
  </si>
  <si>
    <t>Horas extra</t>
  </si>
  <si>
    <t>Prima dominical</t>
  </si>
  <si>
    <t>Prima vacacional</t>
  </si>
  <si>
    <t>Prima por antigüedad</t>
  </si>
  <si>
    <t>Pagos por separación</t>
  </si>
  <si>
    <t>Seguro de retiro</t>
  </si>
  <si>
    <t>Indemnizaciones</t>
  </si>
  <si>
    <t>Reembolso por funeral</t>
  </si>
  <si>
    <t>Cuotas de seguridad social pagadas por el patrón</t>
  </si>
  <si>
    <t>Comisiones</t>
  </si>
  <si>
    <t>Vales de despensa</t>
  </si>
  <si>
    <t>Vales de restaurante</t>
  </si>
  <si>
    <t>Vales de gasolina</t>
  </si>
  <si>
    <t>Vales de ropa</t>
  </si>
  <si>
    <t>Ayuda para renta</t>
  </si>
  <si>
    <t>Ayuda para artículos escolares</t>
  </si>
  <si>
    <t>Ayuda para anteojos</t>
  </si>
  <si>
    <t>Ayuda para transporte</t>
  </si>
  <si>
    <t>Ayuda para gastos de funeral</t>
  </si>
  <si>
    <t>Otros ingresos por salarios</t>
  </si>
  <si>
    <t>Jubilaciones, pensiones o haberes de retiro</t>
  </si>
  <si>
    <t>Jubilaciones, pensiones o haberes de retiro en parcialidades</t>
  </si>
  <si>
    <t>Ingresos en acciones o títulos valor que representan bienes</t>
  </si>
  <si>
    <t> 046</t>
  </si>
  <si>
    <t>Ingresos asimilados a salarios</t>
  </si>
  <si>
    <t> 047</t>
  </si>
  <si>
    <t>Habitación</t>
  </si>
  <si>
    <t>Premios por asistencia</t>
  </si>
  <si>
    <t>Viáticos</t>
  </si>
  <si>
    <t>Pagos por gratificaciones, primas, compensaciones, recompensas u otros a extrabajadores derivados de jubilación en parcialidades</t>
  </si>
  <si>
    <t>Pagos que se realicen a extrabajadores que obtengan una jubilación en parcialidades derivados de la ejecución de resoluciones judicial o de un laudo</t>
  </si>
  <si>
    <t>Pagos que se realicen a extrabajadores que obtengan una jubilación en una sola exhibición derivados de la ejecución de resoluciones judicial o de un laudo</t>
  </si>
  <si>
    <t>Tipo de nómina</t>
  </si>
  <si>
    <t>Tipo de percepción</t>
  </si>
  <si>
    <t>Sí</t>
  </si>
  <si>
    <t>Periodicidad de pago</t>
  </si>
  <si>
    <t>Gravado</t>
  </si>
  <si>
    <t>Exento</t>
  </si>
  <si>
    <t>Valor de la UMA</t>
  </si>
  <si>
    <t>Tabla de vacaciones para trabajadores de no buques (art. 76 LFT)</t>
  </si>
  <si>
    <t>Años</t>
  </si>
  <si>
    <t>Mínimo</t>
  </si>
  <si>
    <t>Máximo</t>
  </si>
  <si>
    <t>Días</t>
  </si>
  <si>
    <t>Salario mínimo</t>
  </si>
  <si>
    <t>Zona Libre de la Frontera Norte</t>
  </si>
  <si>
    <t>Zona del Salario Mínimo General</t>
  </si>
  <si>
    <t>Enero</t>
  </si>
  <si>
    <t>Febrero en adelante</t>
  </si>
  <si>
    <t>Valor de la UMA mensual enero</t>
  </si>
  <si>
    <t>Valor de la UMA mensual posterior</t>
  </si>
  <si>
    <t>Total base ISR para subsidio</t>
  </si>
  <si>
    <t>% del subsidio al empleo</t>
  </si>
  <si>
    <t>% Subsidio al empleo Enero</t>
  </si>
  <si>
    <t>Zona del salario mínimo</t>
  </si>
  <si>
    <t>No</t>
  </si>
  <si>
    <t>Anticipo de salarios</t>
  </si>
  <si>
    <t>Pagos hechos con exceso al trabajador</t>
  </si>
  <si>
    <t>Ausencia (Ausentismo)</t>
  </si>
  <si>
    <t>Ajuste a ingresos por sueldos y salarios gravados</t>
  </si>
  <si>
    <t>Ajuste en Gratificación Anual (Aguinaldo) Exento</t>
  </si>
  <si>
    <t>Ajuste en Gratificación Anual (Aguinaldo) Gravado</t>
  </si>
  <si>
    <t>Ajuste en Participación de los Trabajadores en las Utilidades PTU Exento</t>
  </si>
  <si>
    <t>Ajuste en Participación de los Trabajadores en las Utilidades PTU Gravado</t>
  </si>
  <si>
    <t>Ajuste en Reembolso de Gastos Médicos Dentales y Hospitalarios Exento</t>
  </si>
  <si>
    <t>Ajuste en Fondo de ahorro Exento</t>
  </si>
  <si>
    <t>Ajuste en Fondo de ahorro Gravado</t>
  </si>
  <si>
    <t>Ajuste en Caja de ahorro Exento</t>
  </si>
  <si>
    <t>Ajuste en Caja de ahorro Gravado</t>
  </si>
  <si>
    <t>Ajuste en Prima de Seguro de vida Exento</t>
  </si>
  <si>
    <t>Ajuste en Prima de Seguro de vida Gravado</t>
  </si>
  <si>
    <t>Ajuste en Seguro de Gastos Médicos Mayores Exento</t>
  </si>
  <si>
    <t>Ajuste en Seguro de Gastos Médicos Mayores Gravado</t>
  </si>
  <si>
    <t>Ajuste en Subsidios por incapacidad Exento</t>
  </si>
  <si>
    <t>Ajuste en Subsidios por incapacidad Gravado</t>
  </si>
  <si>
    <t>Ajuste en Becas para trabajadores y/o hijos Exento</t>
  </si>
  <si>
    <t>Ajuste en Becas para trabajadores y/o hijos Gravado</t>
  </si>
  <si>
    <t>Ajuste en Prima vacacional Exento</t>
  </si>
  <si>
    <t>Ajuste en Prima vacacional Gravado</t>
  </si>
  <si>
    <t>Ajuste en Reembolso por funeral Exento</t>
  </si>
  <si>
    <t>Ajuste en Vales de despensa Exento</t>
  </si>
  <si>
    <t>Ajuste en Vales de despensa Gravado</t>
  </si>
  <si>
    <t>Ajuste en Vales de restaurante Exento</t>
  </si>
  <si>
    <t>Ajuste en Vales de restaurante Gravado</t>
  </si>
  <si>
    <t>Ajuste en Vales de gasolina Exento</t>
  </si>
  <si>
    <t>Ajuste en Vales de gasolina Gravado</t>
  </si>
  <si>
    <t>Ajuste en Vales de ropa Exento</t>
  </si>
  <si>
    <t>Ajuste en Vales de ropa Gravado</t>
  </si>
  <si>
    <t>Ajuste en Ayuda para renta Exento</t>
  </si>
  <si>
    <t>Ajuste en Ayuda para renta Gravado</t>
  </si>
  <si>
    <t>Ajuste en Ayuda para artículos escolares Exento</t>
  </si>
  <si>
    <t>Ajuste en Ayuda para artículos escolares Gravado</t>
  </si>
  <si>
    <t>Ajuste en Ayuda para transporte Exento</t>
  </si>
  <si>
    <t>Ajuste en Ayuda para transporte Gravado</t>
  </si>
  <si>
    <t>Ajuste en Ayuda para gastos de funeral Exento</t>
  </si>
  <si>
    <t>Ajuste en Ayuda para gastos de funeral Gravado</t>
  </si>
  <si>
    <t>Ajuste en Otros ingresos por salarios Exento</t>
  </si>
  <si>
    <t>Ajuste en Otros ingresos por salarios Gravado</t>
  </si>
  <si>
    <t>Ajuste en Alimentación Exento</t>
  </si>
  <si>
    <t>Ajuste en Alimentación Gravado</t>
  </si>
  <si>
    <t>Ajuste en Habitación Exento</t>
  </si>
  <si>
    <t>Ajuste en Habitación Gravado</t>
  </si>
  <si>
    <t>Salario diario</t>
  </si>
  <si>
    <t>Fecha de ingreso</t>
  </si>
  <si>
    <t>Fecha de cálculo</t>
  </si>
  <si>
    <t>c_TipoHoras</t>
  </si>
  <si>
    <t>Dobles</t>
  </si>
  <si>
    <t>Triples</t>
  </si>
  <si>
    <t>Simples</t>
  </si>
  <si>
    <t>90 UMA's por año de servicio
Art. 93 fracción XIII LISR</t>
  </si>
  <si>
    <t>N/A</t>
  </si>
  <si>
    <t>90 UMA's por año de servicio
Art. 93, fracción Xlll</t>
  </si>
  <si>
    <t>Ajuste en Contribuciones a Cargo del Trabajador Pagadas por el Patrón Exento</t>
  </si>
  <si>
    <t>Ajuste en Premios por puntualidad Gravado</t>
  </si>
  <si>
    <t>Ajuste en Premios por asistencia</t>
  </si>
  <si>
    <t>Ajuste en Comisiones Gravado</t>
  </si>
  <si>
    <t>Ajuste en Horas extra Exento</t>
  </si>
  <si>
    <t>Ajuste en Horas extra Gravado</t>
  </si>
  <si>
    <t>Ajuste en Prima dominical Exento</t>
  </si>
  <si>
    <t>Ajuste en Prima dominical Gravado</t>
  </si>
  <si>
    <t>Ajuste en Cuotas de seguridad social pagadas por el patrón Exento</t>
  </si>
  <si>
    <t>Ajuste en Viáticos gravados</t>
  </si>
  <si>
    <t>Ajuste en Viáticos exentos</t>
  </si>
  <si>
    <t>Plantilla para Determinar el Salario Base de Cotización (SBC) - México</t>
  </si>
  <si>
    <t>Salario diario pactado (SD)</t>
  </si>
  <si>
    <t>Aguinaldo (días por año)</t>
  </si>
  <si>
    <t>Vacaciones (días por año)</t>
  </si>
  <si>
    <t>Prima vacacional (%)</t>
  </si>
  <si>
    <t>UMA diaria (ingrese la vigente)</t>
  </si>
  <si>
    <t>Factor de integración (FI) por prestaciones mínimas:</t>
  </si>
  <si>
    <t>Salario fijo integrado diario (SDI fijo) = SD × FI</t>
  </si>
  <si>
    <t>Tope diario IMSS = 25 × UMA diaria</t>
  </si>
  <si>
    <t>Otras prestaciones fijas prviamente conocidas</t>
  </si>
  <si>
    <t>% Fondo de ahorro</t>
  </si>
  <si>
    <t>Patrón</t>
  </si>
  <si>
    <t>Trabajador</t>
  </si>
  <si>
    <t>Alimentación que se otorga</t>
  </si>
  <si>
    <t>Despensa otrogada $</t>
  </si>
  <si>
    <t>Fondo de ahorro</t>
  </si>
  <si>
    <t>Alimentación</t>
  </si>
  <si>
    <t>Despensa</t>
  </si>
  <si>
    <t>Límite inferior</t>
  </si>
  <si>
    <t>Límite superior</t>
  </si>
  <si>
    <t>Cuota fija</t>
  </si>
  <si>
    <t>Por ciento para aplicarse sobre el excedente del límite inferior</t>
  </si>
  <si>
    <t>$</t>
  </si>
  <si>
    <t>%</t>
  </si>
  <si>
    <t>En adelante</t>
  </si>
  <si>
    <t>SBC</t>
  </si>
  <si>
    <t>Febrero</t>
  </si>
  <si>
    <t>Marzo</t>
  </si>
  <si>
    <t>Abril</t>
  </si>
  <si>
    <t>Mayo</t>
  </si>
  <si>
    <t>Junio</t>
  </si>
  <si>
    <t>Julio</t>
  </si>
  <si>
    <t>Agosto</t>
  </si>
  <si>
    <t>Septiembre</t>
  </si>
  <si>
    <t>Octubre</t>
  </si>
  <si>
    <t>Noviembre</t>
  </si>
  <si>
    <t>Diciembre</t>
  </si>
  <si>
    <t>Tipo</t>
  </si>
  <si>
    <t>ISR</t>
  </si>
  <si>
    <t>Descuento por incapacidad</t>
  </si>
  <si>
    <t>Ajuste en Ayuda para anteojos Exento</t>
  </si>
  <si>
    <t>Ajuste en Ayuda para anteojos Gravado</t>
  </si>
  <si>
    <t>Totales</t>
  </si>
  <si>
    <t>Total</t>
  </si>
  <si>
    <t>Nodo comprobante</t>
  </si>
  <si>
    <t>Nodo emisor</t>
  </si>
  <si>
    <t>Nodo receptor</t>
  </si>
  <si>
    <t>Fecha de expedición *</t>
  </si>
  <si>
    <t>RFC *</t>
  </si>
  <si>
    <t>Serie</t>
  </si>
  <si>
    <t>Nombre o razón social *</t>
  </si>
  <si>
    <t>Folio</t>
  </si>
  <si>
    <t>Domicilio fiscal *</t>
  </si>
  <si>
    <t>Método de pago **</t>
  </si>
  <si>
    <t>PUE</t>
  </si>
  <si>
    <t>Régimen fiscal *</t>
  </si>
  <si>
    <t>Forma de pago **</t>
  </si>
  <si>
    <t>Este campo no debe de existir</t>
  </si>
  <si>
    <t>FacAtrAdquirente **</t>
  </si>
  <si>
    <t>País de residencia **</t>
  </si>
  <si>
    <t>Moneda *</t>
  </si>
  <si>
    <t>MXN</t>
  </si>
  <si>
    <t>Registro tributario **</t>
  </si>
  <si>
    <t>Tipo de cambio **</t>
  </si>
  <si>
    <t>Uso del CFDI *</t>
  </si>
  <si>
    <t>CN01</t>
  </si>
  <si>
    <t>Condiciones de pago</t>
  </si>
  <si>
    <t>Lugar de expedición *</t>
  </si>
  <si>
    <t>Exportación*</t>
  </si>
  <si>
    <t>01</t>
  </si>
  <si>
    <t>Tipo de comprobante *</t>
  </si>
  <si>
    <t>N</t>
  </si>
  <si>
    <t>Nodo tipo de relación</t>
  </si>
  <si>
    <t>Tipo de relación **</t>
  </si>
  <si>
    <t>UUID **</t>
  </si>
  <si>
    <t>Nodo conceptos</t>
  </si>
  <si>
    <t>ClaveProdServ *</t>
  </si>
  <si>
    <t>No. De identificación **</t>
  </si>
  <si>
    <t>Clave de unidad de medida *</t>
  </si>
  <si>
    <t>ACT</t>
  </si>
  <si>
    <t>Unidad **</t>
  </si>
  <si>
    <t>Cantidad *</t>
  </si>
  <si>
    <t>Valor unitario *</t>
  </si>
  <si>
    <t>Descripción *</t>
  </si>
  <si>
    <t>Pago de nómina</t>
  </si>
  <si>
    <t>Importe *</t>
  </si>
  <si>
    <t>Descuento **</t>
  </si>
  <si>
    <t>Objeto impuestos *</t>
  </si>
  <si>
    <t>No. de pedimento **</t>
  </si>
  <si>
    <t>No. de la cuenta predial **</t>
  </si>
  <si>
    <t>Complemento de nómina</t>
  </si>
  <si>
    <t>Fecha de pago</t>
  </si>
  <si>
    <t>Fecha inicial de pago</t>
  </si>
  <si>
    <t>Fecha final de pago</t>
  </si>
  <si>
    <t>Número de días pagados</t>
  </si>
  <si>
    <t>Fecha inicio relación laboral</t>
  </si>
  <si>
    <t>Antigüedad</t>
  </si>
  <si>
    <r>
      <t xml:space="preserve">Se puede registrar el número de semanas o el periodo de años, meses y días (año calendario) en que el empleado ha mantenido relación laboral con el empleador. 
Se debe registrar cuando se esté obligado conforme a las disposiciones aplicables.  
El valor de este campo deber ser menor o igual que el tiempo transcurrido entre la fecha de inicio de relación laboral y la fecha final de pago.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t>
    </r>
    <r>
      <rPr>
        <b/>
        <sz val="11"/>
        <color theme="1"/>
        <rFont val="Aptos Narrow"/>
        <family val="2"/>
        <scheme val="minor"/>
      </rPr>
      <t>Fuente</t>
    </r>
    <r>
      <rPr>
        <sz val="11"/>
        <color theme="1"/>
        <rFont val="Aptos Narrow"/>
        <family val="2"/>
        <scheme val="minor"/>
      </rPr>
      <t>: Guía de llenado del CFDI de nómina (página 31)</t>
    </r>
  </si>
  <si>
    <t>Fecha inicial</t>
  </si>
  <si>
    <t>Fecha final</t>
  </si>
  <si>
    <t>Meses</t>
  </si>
  <si>
    <t>Presentación en el CFDI</t>
  </si>
  <si>
    <t>Años, meses y días</t>
  </si>
  <si>
    <t>Semanas</t>
  </si>
  <si>
    <t>Tipo de contrato</t>
  </si>
  <si>
    <r>
      <t xml:space="preserve">Se debe registrar la clave del tipo de contrato laboral que tiene el trabajador con su empleador, en virtud del cual el trabajador se compromete a prestar sus 
servicios a cambio de una remuneración.  
Las claves de los distintos tipos de contrato se encuentran incluidas en el catálogo c_TipoContrato publicado en el Portal del SAT. 
Ejemplo:  
 TipoContrato= 01
</t>
    </r>
    <r>
      <rPr>
        <b/>
        <sz val="11"/>
        <color theme="1"/>
        <rFont val="Aptos Narrow"/>
        <family val="2"/>
        <scheme val="minor"/>
      </rPr>
      <t>Fuente</t>
    </r>
    <r>
      <rPr>
        <sz val="11"/>
        <color theme="1"/>
        <rFont val="Aptos Narrow"/>
        <family val="2"/>
        <scheme val="minor"/>
      </rPr>
      <t>: Guía de llenado del CFDI de nómina (página 32)</t>
    </r>
  </si>
  <si>
    <t>c_TipoContrato</t>
  </si>
  <si>
    <t>Fundamento legal</t>
  </si>
  <si>
    <t>Contrato de trabajo por tiempo indeterminado</t>
  </si>
  <si>
    <t>Art. 35 y 39 LFT</t>
  </si>
  <si>
    <r>
      <rPr>
        <b/>
        <sz val="11"/>
        <color theme="1"/>
        <rFont val="Arial"/>
        <family val="2"/>
      </rPr>
      <t>Artículo 35 LFT</t>
    </r>
    <r>
      <rPr>
        <sz val="11"/>
        <color theme="1"/>
        <rFont val="Arial"/>
        <family val="2"/>
      </rPr>
      <t>. Las relaciones de trabajo pueden ser para obra o tiempo determinado, por temporada o por tiempo indeterminado y en su caso podrá estar sujeto a prueba o a capacitación inicial. A falta de estipulaciones expresas, la relación será por tiempo indeterminado.</t>
    </r>
  </si>
  <si>
    <t>Contrato de trabajo para obra determinada</t>
  </si>
  <si>
    <t>Art. 36 LFT</t>
  </si>
  <si>
    <r>
      <rPr>
        <b/>
        <sz val="11"/>
        <color theme="1"/>
        <rFont val="Arial"/>
        <family val="2"/>
      </rPr>
      <t>Artículo 36 LFT</t>
    </r>
    <r>
      <rPr>
        <sz val="11"/>
        <color theme="1"/>
        <rFont val="Arial"/>
        <family val="2"/>
      </rPr>
      <t>.- El señalamiento de un obra determinada puede únicamente estipularse cuando lo exija su naturaleza.</t>
    </r>
  </si>
  <si>
    <t>Contrato de trabajo por tiempo determinado</t>
  </si>
  <si>
    <t>Art. 37 LFT</t>
  </si>
  <si>
    <r>
      <rPr>
        <b/>
        <sz val="11"/>
        <color theme="1"/>
        <rFont val="Arial"/>
        <family val="2"/>
      </rPr>
      <t>Artículo 37 LFT</t>
    </r>
    <r>
      <rPr>
        <sz val="11"/>
        <color theme="1"/>
        <rFont val="Arial"/>
        <family val="2"/>
      </rPr>
      <t>.- El señalamiento de un tiempo determinado puede únicamente estipularse en los caso siguientes:
I. 	Cuando lo exija la naturaleza del trabajo que se va a prestar;
II. 	Cuando tenga por objeto substituir temporalmente a otro trabajador; y
III. 	En los demás casos previstos por esta Ley.</t>
    </r>
  </si>
  <si>
    <t>Contrato de trabajo por temporada</t>
  </si>
  <si>
    <t>Art. 39-F LFT</t>
  </si>
  <si>
    <r>
      <rPr>
        <b/>
        <sz val="11"/>
        <color theme="1"/>
        <rFont val="Arial"/>
        <family val="2"/>
      </rPr>
      <t>Artículo 39-F LFT</t>
    </r>
    <r>
      <rPr>
        <sz val="11"/>
        <color theme="1"/>
        <rFont val="Arial"/>
        <family val="2"/>
      </rPr>
      <t>. Las relaciones de trabajo por tiempo indeterminado serán continuas por regla general, pero podrán pactarse para labores discontinuas cuando los servicios requeridos sean para labores fijas y periódicas de carácter discontinuo, en los casos de actividades de temporada o que no exijan la prestación de servicios toda la semana, el mes o el año.
Los trabajadores que presten servicios bajo esta modalidad tienen los mismos derechos y obligaciones que los trabajadores por tiempo indeterminado, en proporción al tiempo trabajado en cada periodo.</t>
    </r>
  </si>
  <si>
    <t>Contrato de trabajo sujeto a prueba</t>
  </si>
  <si>
    <t>Art. 39-A LFT</t>
  </si>
  <si>
    <r>
      <rPr>
        <b/>
        <sz val="11"/>
        <color theme="1"/>
        <rFont val="Arial"/>
        <family val="2"/>
      </rPr>
      <t>Artículo 39-A LFT</t>
    </r>
    <r>
      <rPr>
        <sz val="11"/>
        <color theme="1"/>
        <rFont val="Arial"/>
        <family val="2"/>
      </rPr>
      <t>. En las relaciones de trabajo por tiempo indeterminado o cuando excedan de ciento ochenta días, podrá establecerse un periodo a prueba, el cual no podrá exceder de treinta días, con el único fin de verificar que el trabajador cumple con los requisitos y conocimientos necesarios para desarrollar el trabajo que se solicita.
El periodo de prueba a que se refiere el párrafo anterior, podrá extenderse hasta ciento ochenta días, sólo cuando se trate de trabajadores para puestos de dirección, gerenciales y demás personas que ejerzan funciones de dirección o administración en la empresa o establecimiento de carácter general o para desempeñar labores técnicas o profesionales especializadas.
Durante el período de prueba el trabajador disfrutará del salario, la garantía de la seguridad social y de las prestaciones de la categoría o puesto que desempeñe. Al término del periodo de prueba, de no acreditar el trabajador que satisface los requisitos y conocimientos necesarios para desarrollar las labores, a juicio del patrón, tomando en cuenta la opinión de la Comisión Mixta de Productividad, Capacitación y Adiestramiento en los términos de esta Ley, así como la naturaleza de la categoría o puesto, se dará por terminada la relación de trabajo, sin responsabilidad para el patrón.</t>
    </r>
  </si>
  <si>
    <t>Contrato de trabajo con capacitación inicial</t>
  </si>
  <si>
    <t>Art. 39-B LFT</t>
  </si>
  <si>
    <r>
      <rPr>
        <b/>
        <sz val="11"/>
        <color theme="1"/>
        <rFont val="Arial"/>
        <family val="2"/>
      </rPr>
      <t>Artículo 39-B LFT</t>
    </r>
    <r>
      <rPr>
        <sz val="11"/>
        <color theme="1"/>
        <rFont val="Arial"/>
        <family val="2"/>
      </rPr>
      <t>. Se entiende por relación de trabajo para capacitación inicial, aquella por virtud de la cual un trabajador se obliga a prestar sus servicios subordinados, bajo la dirección y mando del patrón, con el fin de que adquiera los conocimientos o habilidades necesarios para la actividad para la que vaya a ser contratado.
La vigencia de la relación de trabajo a que se refiere el párrafo anterior, tendrá una duración máxima de tres meses o en su caso, hasta de seis meses sólo cuando se trate de trabajadores para puestos de dirección, gerenciales y demás personas que ejerzan funciones de dirección o administración en la empresa o establecimiento de carácter general o para desempeñar labores que requieran conocimientos profesionales especializados. Durante ese tiempo el trabajador disfrutará del salario, la garantía de la seguridad social y de las prestaciones de la categoría o puesto que desempeñe. Al término de la capacitación inicial, de no acreditar competencia el trabajador, a juicio del patrón, tomando en cuenta la opinión de la Comisión Mixta de Productividad, Capacitación y Adiestramiento en los términos de esta Ley, así como a la naturaleza de la categoría o puesto, se dará por terminada la relación de trabajo, sin responsabilidad para el patrón.</t>
    </r>
  </si>
  <si>
    <t>Modalidad de contratación por pago de hora laborada</t>
  </si>
  <si>
    <t>Art. 83 LFT</t>
  </si>
  <si>
    <r>
      <rPr>
        <b/>
        <sz val="11"/>
        <color theme="1"/>
        <rFont val="Arial"/>
        <family val="2"/>
      </rPr>
      <t>Artículo 83 LFT</t>
    </r>
    <r>
      <rPr>
        <sz val="11"/>
        <color theme="1"/>
        <rFont val="Arial"/>
        <family val="2"/>
      </rPr>
      <t>.- El salario puede fijarse por unidad de tiempo, por unidad de obra, por comisión, a precio alzado o de cualquier otra manera.
Tratándose de salario por unidad de tiempo, se establecerá específicamente esa naturaleza. El trabajador y el patrón podrán convenir el monto, siempre que se trate de un salario remunerador, así como el pago por cada hora de prestación de servicio, siempre y cuando no se exceda la jornada máxima legal y se respeten los derechos laborales y de seguridad social que correspondan a la plaza de que se trate. El ingreso que perciban los trabajadores por esta modalidad, en ningún caso será inferior al que corresponda a una jornada diaria.
Cuando el salario se fije por unidad de obra, además de especificarse la naturaleza de ésta, se hará constar la cantidad y calidad del material, el estado de la herramienta y útiles que el patrón, en su caso, proporcione para ejecutar la obra, y el tiempo por el que los pondrá a disposición del trabajador, sin que pueda exigir cantidad alguna por concepto del desgaste natural que sufra la herramienta como consecuencia del trabajo.</t>
    </r>
  </si>
  <si>
    <t>Modalidad de trabajo por comisión laboral</t>
  </si>
  <si>
    <r>
      <rPr>
        <b/>
        <sz val="11"/>
        <color theme="1"/>
        <rFont val="Arial"/>
        <family val="2"/>
      </rPr>
      <t>Artículo 285 LFT</t>
    </r>
    <r>
      <rPr>
        <sz val="11"/>
        <color theme="1"/>
        <rFont val="Arial"/>
        <family val="2"/>
      </rPr>
      <t xml:space="preserve">.- Los agentes de comercio, de seguros, los vendedores, viajantes, propagandistas o impulsores de ventas y otros semejantes, son trabajadores de la empresa o empresas a las que presten sus servicios, cuando su actividad sea permanente, salvo que no ejecuten personalmente el trabajo o que únicamente intervengan en operaciones aisladas.
</t>
    </r>
    <r>
      <rPr>
        <b/>
        <sz val="11"/>
        <color theme="1"/>
        <rFont val="Arial"/>
        <family val="2"/>
      </rPr>
      <t>Artículo 286 LFT</t>
    </r>
    <r>
      <rPr>
        <sz val="11"/>
        <color theme="1"/>
        <rFont val="Arial"/>
        <family val="2"/>
      </rPr>
      <t>.- El salario a comisión puede comprender una prima sobre el valor de la mercancía vendida o colocada, sobre el pago inicial o sobre los pagos periódicos, o dos o las tres de dichas primas.</t>
    </r>
  </si>
  <si>
    <t>Modalidades de contratación donde no existe relación de trabajo</t>
  </si>
  <si>
    <t>Jubilación, pensión, retiro.</t>
  </si>
  <si>
    <t>Otro contrato</t>
  </si>
  <si>
    <t>Sindicalizado</t>
  </si>
  <si>
    <t>Tipo de jornada</t>
  </si>
  <si>
    <t>c_TipoJornada</t>
  </si>
  <si>
    <t>Diurna</t>
  </si>
  <si>
    <t>Art. 60 y 61 LFT</t>
  </si>
  <si>
    <t>Nocturna</t>
  </si>
  <si>
    <t>Mixta</t>
  </si>
  <si>
    <t>Por hora</t>
  </si>
  <si>
    <t>Reducida</t>
  </si>
  <si>
    <t>Art. 58 y 59 LFT</t>
  </si>
  <si>
    <t>Continuada</t>
  </si>
  <si>
    <t>Art. 63 LFT</t>
  </si>
  <si>
    <t>Partida</t>
  </si>
  <si>
    <t>Art. 64 LFT</t>
  </si>
  <si>
    <t>Por turnos</t>
  </si>
  <si>
    <t>Art. 65 y 66 LFT</t>
  </si>
  <si>
    <t>Otra Jornada</t>
  </si>
  <si>
    <r>
      <rPr>
        <b/>
        <sz val="11"/>
        <color theme="1"/>
        <rFont val="Aptos Narrow"/>
        <family val="2"/>
        <scheme val="minor"/>
      </rPr>
      <t>Artículo 58 LFT.</t>
    </r>
    <r>
      <rPr>
        <sz val="11"/>
        <color theme="1"/>
        <rFont val="Aptos Narrow"/>
        <family val="2"/>
        <scheme val="minor"/>
      </rPr>
      <t xml:space="preserve">- Jornada de trabajo es el tiempo durante el cual el trabajador está a disposición del patrón para prestar su trabajo.
</t>
    </r>
    <r>
      <rPr>
        <b/>
        <sz val="11"/>
        <color theme="1"/>
        <rFont val="Aptos Narrow"/>
        <family val="2"/>
        <scheme val="minor"/>
      </rPr>
      <t>Artículo 59 LFT.</t>
    </r>
    <r>
      <rPr>
        <sz val="11"/>
        <color theme="1"/>
        <rFont val="Aptos Narrow"/>
        <family val="2"/>
        <scheme val="minor"/>
      </rPr>
      <t xml:space="preserve">- El trabajador y el patrón fijarán la duración de la jornada de trabajo, sin que pueda exceder los máximos legales.
Los trabajadores y el patrón podrán repartir las horas de trabajo, a fin de permitir a los primeros el reposo del sábado en la tarde o cualquier modalidad equivalente.
</t>
    </r>
    <r>
      <rPr>
        <b/>
        <sz val="11"/>
        <color theme="1"/>
        <rFont val="Aptos Narrow"/>
        <family val="2"/>
        <scheme val="minor"/>
      </rPr>
      <t>Artículo 60 LFT</t>
    </r>
    <r>
      <rPr>
        <sz val="11"/>
        <color theme="1"/>
        <rFont val="Aptos Narrow"/>
        <family val="2"/>
        <scheme val="minor"/>
      </rPr>
      <t xml:space="preserve">.- Jornada diurna es la comprendida entre las seis y las veinte horas.
Jornada nocturna es la comprendida entre las veinte y las seis horas.
Jornada mixta es la que comprende períodos de tiempo de las jornadas diurna y nocturna, siempre que el período nocturno sea menor de tres horas y media, pues si comprende tres y media o más, se reputará jornada nocturna.
</t>
    </r>
    <r>
      <rPr>
        <b/>
        <sz val="11"/>
        <color theme="1"/>
        <rFont val="Aptos Narrow"/>
        <family val="2"/>
        <scheme val="minor"/>
      </rPr>
      <t>Artículo 61 LFT</t>
    </r>
    <r>
      <rPr>
        <sz val="11"/>
        <color theme="1"/>
        <rFont val="Aptos Narrow"/>
        <family val="2"/>
        <scheme val="minor"/>
      </rPr>
      <t xml:space="preserve">.- La duración máxima de la jornada será: ocho horas la diurna, siete la nocturna y siete horas y media la mixta.
</t>
    </r>
    <r>
      <rPr>
        <b/>
        <sz val="11"/>
        <color theme="1"/>
        <rFont val="Aptos Narrow"/>
        <family val="2"/>
        <scheme val="minor"/>
      </rPr>
      <t>Artículo 63 LFT</t>
    </r>
    <r>
      <rPr>
        <sz val="11"/>
        <color theme="1"/>
        <rFont val="Aptos Narrow"/>
        <family val="2"/>
        <scheme val="minor"/>
      </rPr>
      <t xml:space="preserve">.- Durante la jornada continua de trabajo se concederá al trabajador un descanso de media hora, por lo menos.
</t>
    </r>
    <r>
      <rPr>
        <b/>
        <sz val="11"/>
        <color theme="1"/>
        <rFont val="Aptos Narrow"/>
        <family val="2"/>
        <scheme val="minor"/>
      </rPr>
      <t>Artículo 64 LFT.</t>
    </r>
    <r>
      <rPr>
        <sz val="11"/>
        <color theme="1"/>
        <rFont val="Aptos Narrow"/>
        <family val="2"/>
        <scheme val="minor"/>
      </rPr>
      <t>- Cuando el trabajador no pueda salir del lugar donde presta sus servicios durante las horas de reposo o de comidas, el tiempo correspondiente le será computado como tiempo efectivo de la jornada de trabajo.</t>
    </r>
  </si>
  <si>
    <t>Tipo de régimen</t>
  </si>
  <si>
    <r>
      <t xml:space="preserve">Se debe registrar la clave del régimen por la cual el empleador tiene contratado al trabajador. 
Los distintos tipos de régimen se encuentran incluidos en el catálogo c_TipoRegimen publicado en el Portal del SAT. 
 Ejemplo:   
TipoRegimen= 02
</t>
    </r>
    <r>
      <rPr>
        <b/>
        <sz val="11"/>
        <color theme="1"/>
        <rFont val="Aptos Narrow"/>
        <family val="2"/>
        <scheme val="minor"/>
      </rPr>
      <t>Fuente</t>
    </r>
    <r>
      <rPr>
        <sz val="11"/>
        <color theme="1"/>
        <rFont val="Aptos Narrow"/>
        <family val="2"/>
        <scheme val="minor"/>
      </rPr>
      <t xml:space="preserve">: Guía de llenado del CFDI de nómina (página 34) </t>
    </r>
  </si>
  <si>
    <t>c_TipoRegimen</t>
  </si>
  <si>
    <t>Sueldos (Incluye ingresos señalados en la fracción I del artículo 94 de LISR)</t>
  </si>
  <si>
    <t xml:space="preserve">Si el campo TipoContrato tiene una clave entre los valores 01 y 08 del catálogo TipoContrato publicado en el Portal del SAT, entonces este campo 
deber ser 02, 03 o 04. </t>
  </si>
  <si>
    <t>Jubilados</t>
  </si>
  <si>
    <t>Pensionados</t>
  </si>
  <si>
    <t>Asimilados Miembros Sociedades Cooperativas Produccion</t>
  </si>
  <si>
    <t>Si el campo TipoContrato tiene un valor 09 o superior, entonces este campo debe contener algún valor del 05 hasta el 99.</t>
  </si>
  <si>
    <t>Asimilados Integrantes Sociedades Asociaciones Civiles</t>
  </si>
  <si>
    <t>Asimilados Miembros consejos</t>
  </si>
  <si>
    <t>Asimilados comisionistas</t>
  </si>
  <si>
    <t>Asimilados Honorarios</t>
  </si>
  <si>
    <t>Asimilados acciones</t>
  </si>
  <si>
    <t>Asimilados otros</t>
  </si>
  <si>
    <t>Jubilados o Pensionados</t>
  </si>
  <si>
    <t>Indemnización o Separación</t>
  </si>
  <si>
    <t>Otro Regimen</t>
  </si>
  <si>
    <r>
      <t xml:space="preserve">Los pagos realizados por indemnizaciones o separaciones deberán identificarse con la clave tipo régimen 13 (Indemnización o Separación), esto con la finalidad 
de distinguir correctamente este tipo de pago de aquellos pagos ordinarios de salarios. 
En caso de que un trabajador se separe de su empleo y en un mismo periodo se efectúe tanto el pago por indemnización o separación y el último pago de sueldos ordinarios, se podrá emitir el o los CFDI conforme a lo siguiente:  
i) Dos CFDI, uno por el pago por indemnización o separación y otro por pago de sueldos, o bien,  
ii) Un sólo CFDI al que se incorporen dos complementos, uno por el pago por separación y otro por el pago de sueldos y salarios, señalando en 
cada caso la clave que corresponda conforme a este catálogo. 
</t>
    </r>
    <r>
      <rPr>
        <b/>
        <sz val="11"/>
        <color theme="1"/>
        <rFont val="Aptos Narrow"/>
        <family val="2"/>
        <scheme val="minor"/>
      </rPr>
      <t>Fundamento Legal:</t>
    </r>
    <r>
      <rPr>
        <sz val="11"/>
        <color theme="1"/>
        <rFont val="Aptos Narrow"/>
        <family val="2"/>
        <scheme val="minor"/>
      </rPr>
      <t xml:space="preserve"> Artículo 94 de la Ley del Impuesto sobre la Renta.
</t>
    </r>
    <r>
      <rPr>
        <b/>
        <sz val="11"/>
        <color theme="1"/>
        <rFont val="Aptos Narrow"/>
        <family val="2"/>
        <scheme val="minor"/>
      </rPr>
      <t>Fuente</t>
    </r>
    <r>
      <rPr>
        <sz val="11"/>
        <color theme="1"/>
        <rFont val="Aptos Narrow"/>
        <family val="2"/>
        <scheme val="minor"/>
      </rPr>
      <t xml:space="preserve">: Guía de llenado del CFDI de nómina (página 35) </t>
    </r>
  </si>
  <si>
    <t>Número de empleado</t>
  </si>
  <si>
    <r>
      <t xml:space="preserve">Se debe registrar el número interno que le asigna el empleador a cada uno de sus empleados para su pronta identificación, puede conformarse desde 1 hasta 
15 caracteres. 
Ejemplo:   
NumEmpleado= 120
</t>
    </r>
    <r>
      <rPr>
        <b/>
        <sz val="11"/>
        <color theme="1"/>
        <rFont val="Aptos Narrow"/>
        <family val="2"/>
        <scheme val="minor"/>
      </rPr>
      <t>Fuente:</t>
    </r>
    <r>
      <rPr>
        <sz val="11"/>
        <color theme="1"/>
        <rFont val="Aptos Narrow"/>
        <family val="2"/>
        <scheme val="minor"/>
      </rPr>
      <t xml:space="preserve"> Guía de llenado del CFDI de nómina (página 35) </t>
    </r>
  </si>
  <si>
    <t>Departamento</t>
  </si>
  <si>
    <r>
      <t xml:space="preserve">Se puede registrar el nombre del departamento o área a la que pertenece el trabajador a la que está asignado, es decir, en donde desarrolla sus funciones.  
En caso de laborar en distintos departamentos se registrará aquel en que haya desarrollado su labor por más tiempo en el periodo que ampara el comprobante, 
en caso de no ser posible determinar esto, se registrará el último departamento en que laboró en el periodo que ampara el comprobante. 
</t>
    </r>
    <r>
      <rPr>
        <b/>
        <sz val="11"/>
        <color theme="1"/>
        <rFont val="Aptos Narrow"/>
        <family val="2"/>
        <scheme val="minor"/>
      </rPr>
      <t>Fuente</t>
    </r>
    <r>
      <rPr>
        <sz val="11"/>
        <color theme="1"/>
        <rFont val="Aptos Narrow"/>
        <family val="2"/>
        <scheme val="minor"/>
      </rPr>
      <t xml:space="preserve">: Guía de llenado del CFDI de nómina (página 35)  </t>
    </r>
  </si>
  <si>
    <t>Puesto</t>
  </si>
  <si>
    <r>
      <t xml:space="preserve">Se puede registrar el nombre del puesto asignado al empleado o el nombre de la actividad que realiza. 
En caso de que durante el periodo que ampara el comprobante el trabajador haya cambiado de puesto se deberá consignar el último puesto ocupado. 
Ejemplo: 
Puesto= Velador
</t>
    </r>
    <r>
      <rPr>
        <b/>
        <sz val="11"/>
        <color theme="1"/>
        <rFont val="Aptos Narrow"/>
        <family val="2"/>
        <scheme val="minor"/>
      </rPr>
      <t>Fuente</t>
    </r>
    <r>
      <rPr>
        <sz val="11"/>
        <color theme="1"/>
        <rFont val="Aptos Narrow"/>
        <family val="2"/>
        <scheme val="minor"/>
      </rPr>
      <t xml:space="preserve">: Guía de llenado del CFDI de nómina (página 35)  </t>
    </r>
  </si>
  <si>
    <t>Riesgo de puesto</t>
  </si>
  <si>
    <r>
      <t xml:space="preserve">Se puede registrar la clave conforme a la clase en que está inscrito el empleador, de acuerdo con las actividades que desempeñan sus trabajadores, según lo 
previsto en el artículo 196 del Reglamento en Materia de Afiliación Clasificación de Empresas, Recaudación y Fiscalización, o conforme con la Normatividad del 
Instituto de Seguridad Social del trabajador.  
Se debe registrar cuando se esté obligado conforme a las disposiciones aplicables. 
Las claves de las distintas clases de riesgos de puestos, se encuentran incluidas en el catálogo c_RiesgoPuesto publicado en el Portal del SAT. 
En caso de trabajadores que no se encuentren afiliados al IMSS, en este campo se deberá registrar la clave 99 “No aplica” del catálogo c_RiesgoPuesto.
</t>
    </r>
    <r>
      <rPr>
        <b/>
        <sz val="11"/>
        <color theme="1"/>
        <rFont val="Aptos Narrow"/>
        <family val="2"/>
        <scheme val="minor"/>
      </rPr>
      <t>Fuente:</t>
    </r>
    <r>
      <rPr>
        <sz val="11"/>
        <color theme="1"/>
        <rFont val="Aptos Narrow"/>
        <family val="2"/>
        <scheme val="minor"/>
      </rPr>
      <t xml:space="preserve"> Guía de llenado del CFDI de nómina (página 36)  </t>
    </r>
  </si>
  <si>
    <r>
      <t xml:space="preserve">Se debe registrar la clave de periodicidad de pago en que se realiza el pago del  salario al empleado o trabajador asimilado.
En el caso de que en un mismo comprobante se incluya nómina ordinaria y un  concepto extraordinario, por ejemplo, para la última quincena se realiza el pago del sueldo más el finiquito, con periodicidad de pago como ordinaria, entonces en campo PeriodicidadPago se debe ingresar la clave “04” quincenal correspondiente al pago de nómina ordinaria.
Las claves de periodicidad de pago se encuentran incluidas en el catálogo c_PeriodicidadPago publicado en el Portal del SAT.
</t>
    </r>
    <r>
      <rPr>
        <b/>
        <sz val="11"/>
        <color theme="1"/>
        <rFont val="Aptos Narrow"/>
        <family val="2"/>
        <scheme val="minor"/>
      </rPr>
      <t xml:space="preserve">Fuente: </t>
    </r>
    <r>
      <rPr>
        <sz val="11"/>
        <color theme="1"/>
        <rFont val="Aptos Narrow"/>
        <family val="2"/>
        <scheme val="minor"/>
      </rPr>
      <t>Guía de llenado del CFDI de nómina (página 37)</t>
    </r>
  </si>
  <si>
    <t>c_PeriodicidadPago</t>
  </si>
  <si>
    <t>Diario</t>
  </si>
  <si>
    <r>
      <rPr>
        <b/>
        <sz val="11"/>
        <color theme="1"/>
        <rFont val="Aptos Narrow"/>
        <family val="2"/>
        <scheme val="minor"/>
      </rPr>
      <t>Artículo 88 LFT</t>
    </r>
    <r>
      <rPr>
        <sz val="11"/>
        <color theme="1"/>
        <rFont val="Aptos Narrow"/>
        <family val="2"/>
        <scheme val="minor"/>
      </rPr>
      <t>.- Los plazos para el pago del salario nunca podrán ser mayores de una semana para las personas que desempeñan un trabajo material y de quince días para los demás trabajadores.</t>
    </r>
  </si>
  <si>
    <t>Semanal</t>
  </si>
  <si>
    <t>Catorcenal</t>
  </si>
  <si>
    <t>Quincenal</t>
  </si>
  <si>
    <t>Mensual</t>
  </si>
  <si>
    <t>Bimestral</t>
  </si>
  <si>
    <t>Unidad obra</t>
  </si>
  <si>
    <t>Comisión</t>
  </si>
  <si>
    <t>Precio alzado</t>
  </si>
  <si>
    <t>Decenal</t>
  </si>
  <si>
    <t>Otra Periodicidad</t>
  </si>
  <si>
    <t>Banco</t>
  </si>
  <si>
    <r>
      <t xml:space="preserve">Se puede registrar la clave del banco en donde el empleador realiza el depósito de la nómina al trabajador o asimilado a salarios.  
Las claves de los distintos bancos se encuentran incluidas en el catálogo c_Banco publicado en el Portal del SAT. 
Ejemplo:  
Banco= 002
</t>
    </r>
    <r>
      <rPr>
        <b/>
        <sz val="11"/>
        <color theme="1"/>
        <rFont val="Aptos Narrow"/>
        <family val="2"/>
        <scheme val="minor"/>
      </rPr>
      <t xml:space="preserve">Fuente: </t>
    </r>
    <r>
      <rPr>
        <sz val="11"/>
        <color theme="1"/>
        <rFont val="Aptos Narrow"/>
        <family val="2"/>
        <scheme val="minor"/>
      </rPr>
      <t xml:space="preserve">Guía de llenado del CFDI de nómina (página 38)
</t>
    </r>
    <r>
      <rPr>
        <b/>
        <sz val="11"/>
        <color theme="1"/>
        <rFont val="Aptos Narrow"/>
        <family val="2"/>
        <scheme val="minor"/>
      </rPr>
      <t>Artículo 101 LFT</t>
    </r>
    <r>
      <rPr>
        <sz val="11"/>
        <color theme="1"/>
        <rFont val="Aptos Narrow"/>
        <family val="2"/>
        <scheme val="minor"/>
      </rPr>
      <t>.- El salario en efectivo deberá pagarse precisamente en moneda de curso legal, no siendo permitido hacerlo en mercancías, vales, fichas o cualquier otro signo representativo con que se pretenda substituir la moneda.
Previo consentimiento del trabajador, el pago del salario podrá efectuarse por medio de depósito en cuenta bancaria, tarjeta de débito, transferencias o cualquier otro medio electrónico. Los gastos o costos que originen estos medios alternativos de pago serán cubiertos por el patrón.
En todos los casos, el trabajador deberá tener acceso a la información detallada de los conceptos y deducciones de pago. Los recibos de pago deberán entregarse al trabajador en forma impresa o por cualquier otro medio, sin perjuicio de que el patrón lo deba entregar en documento impreso cuando el trabajador así lo requiera.
Los recibos impresos deberán contener firma autógrafa del trabajador para su validez; los recibos de pago contenidos en comprobantes fiscales digitales por Internet (CFDI) pueden sustituir a los recibos impresos; el contenido de un CFDI hará prueba si se verifica en el portal de Internet del Servicio de Administración Tributaria, en caso de ser validado se estará a lo dispuesto en la fracción I del artículo 836-D de esta Ley.</t>
    </r>
  </si>
  <si>
    <t>Cuenta bancaria</t>
  </si>
  <si>
    <r>
      <t xml:space="preserve">Se puede registrar el número de cuenta bancaria (11 posiciones), número de teléfono celular (10 posiciones), número de tarjeta de crédito, débito o de servicios (15 o 16 posiciones), la CLABE (18 posiciones), o número de monedero electrónico, en donde el empleador realiza el depósito de la nómina al trabajador.
</t>
    </r>
    <r>
      <rPr>
        <b/>
        <sz val="11"/>
        <color theme="1"/>
        <rFont val="Aptos Narrow"/>
        <family val="2"/>
        <scheme val="minor"/>
      </rPr>
      <t>Fuente:</t>
    </r>
    <r>
      <rPr>
        <sz val="11"/>
        <color theme="1"/>
        <rFont val="Aptos Narrow"/>
        <family val="2"/>
        <scheme val="minor"/>
      </rPr>
      <t xml:space="preserve"> Guía de llenado del CFDI de nómina (página 38)</t>
    </r>
  </si>
  <si>
    <t>Salario base cuota aportación</t>
  </si>
  <si>
    <r>
      <t xml:space="preserve">Se puede registrar el importe de la retribución otorgada al trabajador, que se integra por los pagos hechos en efectivo por cuota diaria, gratificaciones, percepciones, alimentación, habitación, primas, comisiones, prestaciones en 
especie y cualquiera otra cantidad o prestación que se entregue al trabajador por su trabajo, sin considerar los conceptos que se excluyen de conformidad con el artículo 27 de la Ley del Seguro Social, o la integración de los pagos conforme la 
normatividad del Instituto de Seguridad Social del trabajador. (Se emplea para pagar las cuotas y aportaciones de Seguridad Social).  
Se debe registrar cuando se esté obligado conforme a las disposiciones aplicables. 
Ejemplo:  
SalarioBaseCotApor= 490.22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t>
    </r>
    <r>
      <rPr>
        <b/>
        <sz val="11"/>
        <color theme="1"/>
        <rFont val="Aptos Narrow"/>
        <family val="2"/>
        <scheme val="minor"/>
      </rPr>
      <t>Fundamento Legal</t>
    </r>
    <r>
      <rPr>
        <sz val="11"/>
        <color theme="1"/>
        <rFont val="Aptos Narrow"/>
        <family val="2"/>
        <scheme val="minor"/>
      </rPr>
      <t xml:space="preserve">: Artículo 27 de la Ley del Seguro Social.
</t>
    </r>
    <r>
      <rPr>
        <b/>
        <sz val="11"/>
        <color theme="1"/>
        <rFont val="Aptos Narrow"/>
        <family val="2"/>
        <scheme val="minor"/>
      </rPr>
      <t>Fuente</t>
    </r>
    <r>
      <rPr>
        <sz val="11"/>
        <color theme="1"/>
        <rFont val="Aptos Narrow"/>
        <family val="2"/>
        <scheme val="minor"/>
      </rPr>
      <t>: Guía de llenado del CFDI de nómina (página 39 y 40)</t>
    </r>
  </si>
  <si>
    <t>Salario diario integrado</t>
  </si>
  <si>
    <r>
      <t xml:space="preserve">Se puede registrar el importe del salario que se integra con los pagos hechos en efectivo por cuota diaria, gratificaciones, percepciones, habitación, primas, comisiones, prestaciones en especie y cualquier otra cantidad o prestación que se entregue al trabajador por su trabajo, de conformidad con el Art. 84 de la Ley Federal del Trabajo. (Se utiliza para el cálculo de las indemnizaciones).  
Si se trata de relaciones laborales no sujetas a la Ley Federal del Trabajo, aquí se asentará el salario que sirva de base de cotización para el cálculo de indemnizaciones. 
Se debe registrar cuando se esté obligado conforme a las disposiciones aplicables. 
Ejemplo:  
SalarioDiarioIntegrado= 146.47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t>
    </r>
    <r>
      <rPr>
        <b/>
        <sz val="11"/>
        <color theme="1"/>
        <rFont val="Aptos Narrow"/>
        <family val="2"/>
        <scheme val="minor"/>
      </rPr>
      <t>Fundamento Legal</t>
    </r>
    <r>
      <rPr>
        <sz val="11"/>
        <color theme="1"/>
        <rFont val="Aptos Narrow"/>
        <family val="2"/>
        <scheme val="minor"/>
      </rPr>
      <t xml:space="preserve">: Artículo 84 de la Ley Federal del Trabajo. 
</t>
    </r>
    <r>
      <rPr>
        <b/>
        <sz val="11"/>
        <color theme="1"/>
        <rFont val="Aptos Narrow"/>
        <family val="2"/>
        <scheme val="minor"/>
      </rPr>
      <t>Fuente</t>
    </r>
    <r>
      <rPr>
        <sz val="11"/>
        <color theme="1"/>
        <rFont val="Aptos Narrow"/>
        <family val="2"/>
        <scheme val="minor"/>
      </rPr>
      <t>: Guía de llenado del CFDI de nómina (página  40)</t>
    </r>
  </si>
  <si>
    <t>Clave entidad federativa</t>
  </si>
  <si>
    <r>
      <t xml:space="preserve">Se debe registrar la clave de la entidad federativa en donde el trabajador prestó sus servicios al empleador.  
Si el trabajador prestó servicio en distintas entidades federativas durante el período que ampara el comprobante, se deberá incluir la clave de aquella 
entidad en dónde prestó la mayor parte del servicio. En caso de no ser posible identificar la entidad en que prestó la mayor cantidad del servicio, se podrá poner 
la clave de la última entidad en que los prestó.  
Las claves de las distintas entidades federativas se encuentran incluidas en el catálogo c_Estado publicado en el Portal del SAT. 
Ejemplo:  
ClaveEntFed= AGU
</t>
    </r>
    <r>
      <rPr>
        <b/>
        <sz val="11"/>
        <color theme="1"/>
        <rFont val="Aptos Narrow"/>
        <family val="2"/>
        <scheme val="minor"/>
      </rPr>
      <t xml:space="preserve">Fuente: </t>
    </r>
    <r>
      <rPr>
        <sz val="11"/>
        <color theme="1"/>
        <rFont val="Aptos Narrow"/>
        <family val="2"/>
        <scheme val="minor"/>
      </rPr>
      <t>Guía de llenado del CFDI de nómina (página  41)</t>
    </r>
  </si>
  <si>
    <t>2) Cálculos</t>
  </si>
  <si>
    <t>Nombre de la hoja</t>
  </si>
  <si>
    <t>Determinación del salario base de cotización</t>
  </si>
  <si>
    <t>Determinación del salario diario integrado</t>
  </si>
  <si>
    <t>DSDI</t>
  </si>
  <si>
    <t>Formato CFDI de nómina</t>
  </si>
  <si>
    <t>FCFDI</t>
  </si>
  <si>
    <t>Datos generales</t>
  </si>
  <si>
    <t>GENERAL</t>
  </si>
  <si>
    <t>Días de descanso laborados</t>
  </si>
  <si>
    <t>Ajuste a días de descanso laborados gravados</t>
  </si>
  <si>
    <t>Ajuste a días de descanso laborados exentos</t>
  </si>
  <si>
    <t>Para el TipoRegimen “002-Sueldos”</t>
  </si>
  <si>
    <t>Para el TipoRegimen “003- Jubilados”, “004-Pensionados” y “012- Jubilados o Pensionados”, específicamente para los casos de Jubilación en una sola exhibición</t>
  </si>
  <si>
    <t>Para el TipoRegimen “003- Jubilados”, “004-Pensionados” y “012- Jubilados o Pensionados”, específicamente para los casos de Jubilación en parcialidades</t>
  </si>
  <si>
    <t>Para el TipoRegimen “05-Asimilados Miembros Sociedades Cooperativas Produccion”, “06-Asimilados Integrantes Sociedades Asociaciones Civiles”, “07-Asimilados Miembros consejos”, “08-Asimilados comisionistas”, “09- Asimilados Honorarios”, “10-Asimilados acciones” y “11-Asimilados otros”</t>
  </si>
  <si>
    <t>Para el TipoRegimen “13- Indemnización o Separación”</t>
  </si>
  <si>
    <t>Ir al MENÚ</t>
  </si>
  <si>
    <r>
      <rPr>
        <b/>
        <sz val="11"/>
        <color theme="1"/>
        <rFont val="Aptos Narrow"/>
        <family val="2"/>
        <scheme val="minor"/>
      </rPr>
      <t xml:space="preserve">Artículo 94 LISR. </t>
    </r>
    <r>
      <rPr>
        <sz val="11"/>
        <color theme="1"/>
        <rFont val="Aptos Narrow"/>
        <family val="2"/>
        <scheme val="minor"/>
      </rPr>
      <t xml:space="preserve">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t>
    </r>
  </si>
  <si>
    <r>
      <rPr>
        <b/>
        <sz val="11"/>
        <color theme="1"/>
        <rFont val="Aptos Narrow"/>
        <family val="2"/>
        <scheme val="minor"/>
      </rPr>
      <t>Decreto subsidio al empleo</t>
    </r>
    <r>
      <rPr>
        <b/>
        <sz val="11"/>
        <color rgb="FFC00000"/>
        <rFont val="Aptos Narrow"/>
        <family val="2"/>
        <scheme val="minor"/>
      </rPr>
      <t xml:space="preserve">
</t>
    </r>
    <r>
      <rPr>
        <b/>
        <sz val="11"/>
        <color theme="1"/>
        <rFont val="Aptos Narrow"/>
        <family val="2"/>
        <scheme val="minor"/>
      </rPr>
      <t xml:space="preserve">Artículo Primero. </t>
    </r>
    <r>
      <rPr>
        <sz val="11"/>
        <color theme="1"/>
        <rFont val="Aptos Narrow"/>
        <family val="2"/>
        <scheme val="minor"/>
      </rPr>
      <t>Los trabajadores a que se refiere el artículo 94, primer párrafo y fracción I, de la Ley del Impuesto sobre la Renta, podrán gozar del subsidio para el empleo establecido en el presente decreto en lugar del subsidio para el empleo a que se refiere el Artículo Décimo del "Decreto por el que se reforman, adicionan y derogan diversas disposiciones de la Ley del Impuesto al Valor Agregado; de la Ley del Impuesto Especial sobre Producción y Servicios; de la Ley Federal de Derechos, se expide la Ley del Impuesto sobre la Renta, y se abrogan la Ley del Impuesto Empresarial a Tasa Única, y la Ley del Impuesto a los Depósitos en Efectivo", publicado en el Diario Oficial de la Federación el 11 de diciembre de 2013.</t>
    </r>
  </si>
  <si>
    <r>
      <rPr>
        <b/>
        <sz val="11"/>
        <color theme="1"/>
        <rFont val="Aptos Narrow"/>
        <family val="2"/>
        <scheme val="minor"/>
      </rPr>
      <t>Artículo 84 LFT.-</t>
    </r>
    <r>
      <rPr>
        <b/>
        <sz val="11"/>
        <color rgb="FFC00000"/>
        <rFont val="Aptos Narrow"/>
        <family val="2"/>
        <scheme val="minor"/>
      </rPr>
      <t xml:space="preserve"> </t>
    </r>
    <r>
      <rPr>
        <sz val="11"/>
        <color theme="1"/>
        <rFont val="Aptos Narrow"/>
        <family val="2"/>
        <scheme val="minor"/>
      </rPr>
      <t>El salario se integra con los pagos hechos en efectivo por cuota diaria, gratificaciones, percepciones, habitación, primas, comisiones, prestaciones en especie y cualquiera otra cantidad o prestación que se entregue al trabajador por su trabajo.</t>
    </r>
  </si>
  <si>
    <t>PERCEPCIONES</t>
  </si>
  <si>
    <t>DEDUCCIONES</t>
  </si>
  <si>
    <t>Gravado/ Exento</t>
  </si>
  <si>
    <t>Límite de exentos</t>
  </si>
  <si>
    <t>Tipo Deducción</t>
  </si>
  <si>
    <t>XIV.	Las gratificaciones que reciban los trabajadores de sus patrones, durante un año de calendario, hasta el equivalente del salario mínimo general del área geográfica del trabajador elevado a 30 días, cuando dichas gratificaciones se otorguen en forma general; así como las primas vacacionales que otorguen los patrones durante el año de calendario a sus trabajadores en forma general y la participación de los trabajadores en las utilidades de las empresas, hasta por el equivalente a 15 días de salario mínimo general del área geográfica del trabajador, por cada uno de los conceptos señalados. Tratándose de primas dominicales hasta por el equivalente de un salario mínimo general del área geográfica del trabajador por cada domingo que se labore.</t>
  </si>
  <si>
    <t>Gravado y Exento</t>
  </si>
  <si>
    <t>30 UMA's
Art. 93 fr. XIV de la LISR</t>
  </si>
  <si>
    <t>15 UMA's
Art. 93 fr. XIV de la LISR</t>
  </si>
  <si>
    <t>I. Las prestaciones distintas del salario que reciban los trabajadores del salario mínimo general para una o varias áreas geográficas, calculadas sobre la base de dicho salario, cuando no excedan de los mínimos señalados por la legislación laboral, así como las remuneraciones por concepto de tiempo extraordinario o de prestación de servicios que se realice en los días de descanso sin disfrutar de otros en sustitución, hasta el límite establecido en la legislación laboral, que perciban dichos trabajadores. Tratándose de los demás trabajadores, el 50% de las remuneraciones por concepto de tiempo extraordinario o de la prestación de servicios que se realice en los días de descanso sin disfrutar de otros en sustitución, que no exceda el límite previsto en la legislación laboral y sin que esta exención exceda del equivalente de cinco veces el salario mínimo general del área geográfica del trabajador por cada semana de servicios.</t>
  </si>
  <si>
    <t>5 UMA's por cada semana de servicios
Art. 93 fr. I de la LISR</t>
  </si>
  <si>
    <t>1 UMA por cada domingo laborado
hasta 52 UMA'S
Art. 93 fr. I de la LISR</t>
  </si>
  <si>
    <t>Ajuste en Seguro de retiro Exento</t>
  </si>
  <si>
    <t>OTROS PAGOS</t>
  </si>
  <si>
    <t>Subsidio para el empleo (efectivamente entregado al trabajador).</t>
  </si>
  <si>
    <t>Aplicación de saldo a favor por compensación anual.</t>
  </si>
  <si>
    <t>Reintegro de ISR retenido en exceso de ejercicio anterior (siempre que no haya sido enterado al SAT).</t>
  </si>
  <si>
    <t>Ajuste en Subsidio para el empleo (efectivamente entregado al trabajador)</t>
  </si>
  <si>
    <t>ISR ajustado por subsidio.</t>
  </si>
  <si>
    <t>Subsidio efectivamente entregado que no correspondía (Aplica sólo cuando haya ajuste al cierre de mes en relación con el Apéndice 7 de la guía de llenado de nómina).</t>
  </si>
  <si>
    <t>Ajuste en Seguro de retiro Gravado</t>
  </si>
  <si>
    <t>ISR Retenido de ejercicio anterior</t>
  </si>
  <si>
    <t xml:space="preserve">Ajuste al Subsidio Causado </t>
  </si>
  <si>
    <t>Artículo 171. Cuando el trabajador convenga con el empleador en que el pago de la jubilación, pensión o haber de retiro, se cubra mediante pago único, no se pagará el Impuesto por éste, cuando el monto de dicho pago no exceda de noventa veces el salario mínimo general del área geográfica del trabajador elevados al año, a que se refiere el artículo 93, fracción XIII de la Ley. Por el excedente se pagará el Impuesto en términos del artículo 95 de la Ley.</t>
  </si>
  <si>
    <t>90 UMA's elavadas al año
Art. 171 RLISR</t>
  </si>
  <si>
    <t xml:space="preserve">Ajuste en Jubilaciones, pensiones o haberes de retiro en una sola exhibición Exento </t>
  </si>
  <si>
    <t>Ajuste en Jubilaciones, pensiones o haberes de retiro en una sola exhibición Gravado</t>
  </si>
  <si>
    <t>Ajuste a pagos que se realicen a extrabajadores que obtengan una jubilación en una sola exhibición derivados de la ejecución de una resolución judicial o de un laudo gravados</t>
  </si>
  <si>
    <t>Ajuste a pagos que se realicen a extrabajadores que obtengan una jubilación en una sola exhibición derivados de la ejecución de una resolución judicial o de un laudo exentos</t>
  </si>
  <si>
    <t>XIII.	Los que obtengan las personas que han estado sujetas a una relación laboral en el momento de su separación, por concepto de primas de antigüedad, retiro e indemnizaciones u otros pagos, así como los obtenidos con cargo a la subcuenta del seguro de retiro o a la subcuenta de retiro, cesantía en edad avanzada y vejez, previstas en la Ley del Seguro Social y los que obtengan los trabajadores al servicio del Estado con cargo a la cuenta individual del sistema de ahorro para el retiro, prevista en la Ley del Instituto de Seguridad y Servicios Sociales de los Trabajadores del Estado, y los que obtengan por concepto del beneficio previsto en la Ley de Pensión Universal, hasta por el equivalente a noventa veces el salario mínimo general del área geográfica del contribuyente por cada año de servicio o de contribución en el caso de la subcuenta del seguro de retiro, de la subcuenta de retiro, cesantía en edad avanzada y vejez o de la cuenta individual del sistema de ahorro para el retiro. Los años de servicio serán los que se hubieran considerado para el cálculo de los conceptos mencionados. Toda fracción de más de seis meses se considerará un año completo. Por el excedente se pagará el impuesto en los términos de este Título.</t>
  </si>
  <si>
    <t>Ajuste en Jubilaciones, pensiones o haberes de retiro en parcialidades Exento</t>
  </si>
  <si>
    <t>Ajuste en Jubilaciones, pensiones o haberes de retiro en parcialidades Gravado</t>
  </si>
  <si>
    <t>Ajuste a pagos por gratificaciones, primas, compensaciones, recompensas u otros a extrabajadores derivados de jubilación en parcialidades, gravados</t>
  </si>
  <si>
    <t>Ajuste a pagos que se realicen a extrabajadores que obtengan una jubilación en parcialidades derivados de la ejecución de una resolución judicial o de un laudo gravados</t>
  </si>
  <si>
    <t>Ajuste a pagos que se realicen a extrabajadores que obtengan una jubilación en parcialidades derivados de la ejecución de una resolución judicial o de un laudo exentos</t>
  </si>
  <si>
    <r>
      <rPr>
        <b/>
        <sz val="11"/>
        <color theme="1"/>
        <rFont val="Aptos Narrow"/>
        <family val="2"/>
        <scheme val="minor"/>
      </rPr>
      <t>Artículo 94 LISR</t>
    </r>
    <r>
      <rPr>
        <sz val="11"/>
        <color theme="1"/>
        <rFont val="Aptos Narrow"/>
        <family val="2"/>
        <scheme val="minor"/>
      </rPr>
      <t>. 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Para los efectos de este impuesto, se asimilan a estos ingresos los siguientes:</t>
    </r>
  </si>
  <si>
    <t>II.</t>
  </si>
  <si>
    <t>Los rendimientos y anticipos, que obtengan los miembros de las sociedades cooperativas de producción, así como los anticipos que reciban los miembros de sociedades y asociaciones civiles.</t>
  </si>
  <si>
    <t>III.</t>
  </si>
  <si>
    <t>Los honorarios a miembros de consejos directivos, de vigilancia, consultivos o de cualquier otra índole, así como los honorarios a administradores, comisarios y gerentes generales.</t>
  </si>
  <si>
    <t>IV.</t>
  </si>
  <si>
    <t>Los honorarios a personas que presten servicios preponderantemente a un prestatario, siempre que los mismos se lleven a cabo en las instalaciones de este último.
Para los efectos del párrafo anterior, se entiende que una persona presta servicios preponderantemente a un prestatario, cuando los ingresos que hubiera percibido de dicho prestatario en el año de calendario inmediato anterior, representen más del 50% del total de los ingresos obtenidos por los conceptos a que se refiere la fracción II del artículo 100 de esta Ley.
Antes de que se efectúe el primer pago de honorarios en el año de calendario de que se trate, las personas a que se refiere esta fracción deberán comunicar por escrito al prestatario en cuyas instalaciones se realice la prestación del servicio, si los ingresos que obtuvieron de dicho prestatario en el año inmediato anterior excedieron del 50% del total de los percibidos en dicho año de calendario por los conceptos a que se refiere la fracción II del artículo 100 de esta Ley. En el caso de que se omita dicha comunicación, el prestatario estará obligado a efectuar las retenciones correspondientes.</t>
  </si>
  <si>
    <t>V.</t>
  </si>
  <si>
    <t>Los honorarios que perciban las personas físicas de personas morales o de personas físicas con actividades empresariales a las que presten servicios personales independientes, cuando comuniquen por escrito al prestatario que optan por pagar el impuesto en los términos de este Capítulo.</t>
  </si>
  <si>
    <t>VI.</t>
  </si>
  <si>
    <t>Los ingresos que perciban las personas físicas de personas morales o de personas físicas con actividades empresariales, por las actividades empresariales que realicen, cuando comuniquen por escrito a la persona que efectúe el pago que optan por pagar el impuesto en los términos de este Capítulo.</t>
  </si>
  <si>
    <t>VII.</t>
  </si>
  <si>
    <t>Los ingresos obtenidos por las personas físicas por ejercer la opción otorgada por el empleador, o una parte relacionada del mismo, para adquirir, incluso mediante suscripción, acciones o títulos valor que representen bienes, sin costo alguno o a un precio menor o igual al de mercado que tengan dichas acciones o títulos valor al momento del ejercicio de la opción, independientemente de que las acciones o títulos valor sean emitidos por el empleador o la parte relacionada del mismo.
El ingreso acumulable será la diferencia que exista entre el valor de mercado que tengan las acciones o títulos valor sujetos a la opción, al momento en el que el contribuyente ejerza la misma y el precio establecido al otorgarse la opción.</t>
  </si>
  <si>
    <t>Ajuste en Ingresos en acciones o títulos valor que representan bienes Gravado</t>
  </si>
  <si>
    <t>Ajuste a ingresos asimilados a salarios gravados</t>
  </si>
  <si>
    <t>Ajuste en Prima por antigüedad Exento</t>
  </si>
  <si>
    <t>Ajuste en Prima por antigüedad Gravado</t>
  </si>
  <si>
    <t>Ajuste en Pagos por separación Exento</t>
  </si>
  <si>
    <t>Ajuste en Pagos por separación Gravado</t>
  </si>
  <si>
    <t>Ajuste en Indemnizaciones Exento</t>
  </si>
  <si>
    <t>Ajuste en Indemnizaciones Gravado</t>
  </si>
  <si>
    <t>Ajuste en Pagos por separación Acumulable</t>
  </si>
  <si>
    <t>Ajuste en Cuotas Sindicales Pagadas por el Patrón Gravado</t>
  </si>
  <si>
    <r>
      <t xml:space="preserve">Alimentación </t>
    </r>
    <r>
      <rPr>
        <sz val="11"/>
        <color indexed="8"/>
        <rFont val="Arial"/>
        <family val="2"/>
      </rPr>
      <t>diferentes a los establecidos en el Art 94 penúltimo párrafo LISR</t>
    </r>
  </si>
  <si>
    <t>Días de descanso obligatorios laborados</t>
  </si>
  <si>
    <t>Previsión social, Art 93 fracciones VIII y IX LISR</t>
  </si>
  <si>
    <t>Ajuste a días de descanso obligatorios laborados gravados</t>
  </si>
  <si>
    <t>Ajuste a días de descanso obligatorios laborados exentos</t>
  </si>
  <si>
    <t>Ajuste previsión social Art 93 fracciones VIII y IX LISR gravados</t>
  </si>
  <si>
    <t>Ajuste previsión social Art 93 fracciones VIII y IX LISR exentos</t>
  </si>
  <si>
    <t>Reintegro de ISR retenido en exceso (siempre que no haya sido enterado al SAT).</t>
  </si>
  <si>
    <t>Alimentos en bienes (Servicios de comedor y comida) Art 94 penúltimo párrafo LISR.</t>
  </si>
  <si>
    <t>Lunes</t>
  </si>
  <si>
    <t>Martes</t>
  </si>
  <si>
    <t>Miércoles</t>
  </si>
  <si>
    <t>Jueves</t>
  </si>
  <si>
    <t>Viernes</t>
  </si>
  <si>
    <t>Sábado</t>
  </si>
  <si>
    <t>Domingo</t>
  </si>
  <si>
    <t>Total pagado</t>
  </si>
  <si>
    <t>V. Tarifa aplicable durante 2026 para el cálculo de los pagos provisionales mensuales a que se refieren los artículos 96 de la Ley del ISR y 175 de su Reglamento, así como la regla 3.12.2.</t>
  </si>
  <si>
    <t>Convertir a:</t>
  </si>
  <si>
    <t>Unidad de obra</t>
  </si>
  <si>
    <t>Período de Trabajo</t>
  </si>
  <si>
    <t>Días Trabajados</t>
  </si>
  <si>
    <t>Metros Cuadrados Instalados</t>
  </si>
  <si>
    <t>Cuota por metro cuadrado</t>
  </si>
  <si>
    <t>Percepción Total</t>
  </si>
  <si>
    <t>Salario diario promedio</t>
  </si>
  <si>
    <t>Determinción cuando la retribución es variable</t>
  </si>
  <si>
    <t>Fecha inicial cálculo</t>
  </si>
  <si>
    <t>Fecha de aumento (en su caso)</t>
  </si>
  <si>
    <t>Periodo trabajado</t>
  </si>
  <si>
    <t>Percepciones pagadas</t>
  </si>
  <si>
    <t>1) Entradas (editar celdas con relleno de color verde)</t>
  </si>
  <si>
    <t>Salario base de cotización en semana reducida</t>
  </si>
  <si>
    <t>Salario base de cotización en jornada reducida</t>
  </si>
  <si>
    <t>Días de la semana</t>
  </si>
  <si>
    <t>Horas trabajadas</t>
  </si>
  <si>
    <t>Total percibido por cada unidad de tiempo</t>
  </si>
  <si>
    <t>Cuota por hora que se paga</t>
  </si>
  <si>
    <t xml:space="preserve">(/) </t>
  </si>
  <si>
    <t>(=) SBC</t>
  </si>
  <si>
    <t>Días que trabaja</t>
  </si>
  <si>
    <t>(+) Séptimo día</t>
  </si>
  <si>
    <t>(=) Base para SBC</t>
  </si>
  <si>
    <t>(=) Resultado</t>
  </si>
  <si>
    <t>(x) Factor de integración</t>
  </si>
  <si>
    <t>Salario base de cotización IMSS</t>
  </si>
  <si>
    <r>
      <t xml:space="preserve">Se debe registrar la clave con la que se identifica el tipo de nómina.
Las claves de los tipos de nóminas se encuentran incluidas en el catálogo  c_TipoNomina publicado en el Portal del SAT.
Ejemplo:
TipoNomina= O
</t>
    </r>
    <r>
      <rPr>
        <b/>
        <sz val="11"/>
        <color theme="0"/>
        <rFont val="Aptos Narrow"/>
        <family val="2"/>
        <scheme val="minor"/>
      </rPr>
      <t>El tipo de nómina puede ser:</t>
    </r>
    <r>
      <rPr>
        <sz val="11"/>
        <color theme="0"/>
        <rFont val="Aptos Narrow"/>
        <family val="2"/>
        <scheme val="minor"/>
      </rPr>
      <t xml:space="preserve">
Ordinaria o Extraordinaria, esta clasificación la realiza el patrón al emitir el comprobante, comúnmente se suele clasificar como ordinaria a la nómina que paga conceptos de manera periódica y, por ende, a la que le corresponde una periodicidad determinada, por ejemplo: Diaria, Semanal, Catorcenal, Quincenal, Mensual, Bimestral, Decenal o incluso por unidad de obra, comisión o precio alzado.
Como extraordinaria se clasifica a aquella nómina que incluye conceptos que no son objeto de pago de manera periódica o habitual, por ejemplo, pagos porseparación, aguinaldos o bonos.
</t>
    </r>
    <r>
      <rPr>
        <b/>
        <sz val="11"/>
        <color theme="0"/>
        <rFont val="Aptos Narrow"/>
        <family val="2"/>
        <scheme val="minor"/>
      </rPr>
      <t>Fuente</t>
    </r>
    <r>
      <rPr>
        <sz val="11"/>
        <color theme="0"/>
        <rFont val="Aptos Narrow"/>
        <family val="2"/>
        <scheme val="minor"/>
      </rPr>
      <t>: Guía de llenado del CFDI de nómina (página 20)</t>
    </r>
  </si>
  <si>
    <r>
      <t xml:space="preserve">Se debe registrar la fecha en que efectivamente el empleador realizó el pago (erogación) de la nómina al trabajador
</t>
    </r>
    <r>
      <rPr>
        <b/>
        <sz val="11"/>
        <color theme="0"/>
        <rFont val="Aptos Narrow"/>
        <family val="2"/>
        <scheme val="minor"/>
      </rPr>
      <t>Fuente:</t>
    </r>
    <r>
      <rPr>
        <sz val="11"/>
        <color theme="0"/>
        <rFont val="Aptos Narrow"/>
        <family val="2"/>
        <scheme val="minor"/>
      </rPr>
      <t xml:space="preserve"> Guía de llenado del CFDI nómina (página 20)
</t>
    </r>
    <r>
      <rPr>
        <b/>
        <sz val="11"/>
        <color theme="0"/>
        <rFont val="Aptos Narrow"/>
        <family val="2"/>
        <scheme val="minor"/>
      </rPr>
      <t>Artículo 109 LFT</t>
    </r>
    <r>
      <rPr>
        <sz val="11"/>
        <color theme="0"/>
        <rFont val="Aptos Narrow"/>
        <family val="2"/>
        <scheme val="minor"/>
      </rPr>
      <t xml:space="preserve">.- El pago deberá efectuarse en día laborable, fijado por convenio entre el trabajador y el patrón, durante las horas de trabajo o inmediatamente después de su terminación
</t>
    </r>
    <r>
      <rPr>
        <b/>
        <sz val="11"/>
        <color theme="0"/>
        <rFont val="Aptos Narrow"/>
        <family val="2"/>
        <scheme val="minor"/>
      </rPr>
      <t>Artículo 1000 LFT</t>
    </r>
    <r>
      <rPr>
        <sz val="11"/>
        <color theme="0"/>
        <rFont val="Aptos Narrow"/>
        <family val="2"/>
        <scheme val="minor"/>
      </rPr>
      <t xml:space="preserve">.- El incumplimiento de las normas relativas a la remuneración de los trabajos, duración de la jornada y descansos, contenidas en un contrato Ley, o en un contrato colectivo de trabajo, se sancionará con multa por el equivalente de 250 a 5000 veces la Unidad de Medida y Actualización.
</t>
    </r>
    <r>
      <rPr>
        <b/>
        <sz val="11"/>
        <color theme="0"/>
        <rFont val="Aptos Narrow"/>
        <family val="2"/>
        <scheme val="minor"/>
      </rPr>
      <t>Artículo 1002 LFT</t>
    </r>
    <r>
      <rPr>
        <sz val="11"/>
        <color theme="0"/>
        <rFont val="Aptos Narrow"/>
        <family val="2"/>
        <scheme val="minor"/>
      </rPr>
      <t>.- Por violaciones a las normas de trabajo no sancionadas en este Título o en alguna otra disposición de esta Ley, se impondrá al infractor multa por el equivalente de 50 a 5000 veces la Unidad de Medida y Actualización.</t>
    </r>
  </si>
  <si>
    <r>
      <t xml:space="preserve">Se debe registrar la fecha inicial del periodo de pago, debe de ser menor o igual a la FechaFinalPago.
Para el caso de nóminas extraordinarias, se puede señalar como FechaInicialPago y FechaFinalPago la misma, es decir, la del día en que se realice el pago al trabajador.
Se expresa en la forma AAAA-MM-DD de acuerdo con la especificación ISO 8601
</t>
    </r>
    <r>
      <rPr>
        <b/>
        <sz val="11"/>
        <color theme="0"/>
        <rFont val="Aptos Narrow"/>
        <family val="2"/>
        <scheme val="minor"/>
      </rPr>
      <t>Fuente</t>
    </r>
    <r>
      <rPr>
        <sz val="11"/>
        <color theme="0"/>
        <rFont val="Aptos Narrow"/>
        <family val="2"/>
        <scheme val="minor"/>
      </rPr>
      <t>: Guía de llenado del CFDI de nómina (página 21)</t>
    </r>
  </si>
  <si>
    <r>
      <t xml:space="preserve">Se debe registrar la fecha final del periodo de pago, debe ser mayor o igual a la FechaInicialPago.
Para el caso de nóminas extraordinarias como aquella en la que se paga la PTU, el aguinaldo, indemnización o pagos como resultado de la ejecución de un laudo, se puede señalar como FechaInicialPago y FechaFinalPago, la misma fecha, es decir del día en que se realice el pago al trabajador. 
Se expresa en la forma AAAA-MM-DD de acuerdo con la especificación ISO 8601.
</t>
    </r>
    <r>
      <rPr>
        <b/>
        <sz val="11"/>
        <color theme="0"/>
        <rFont val="Aptos Narrow"/>
        <family val="2"/>
        <scheme val="minor"/>
      </rPr>
      <t>Fuente:</t>
    </r>
    <r>
      <rPr>
        <sz val="11"/>
        <color theme="0"/>
        <rFont val="Aptos Narrow"/>
        <family val="2"/>
        <scheme val="minor"/>
      </rPr>
      <t xml:space="preserve"> Guía de llenado del CFDI de nómina (página 21)</t>
    </r>
  </si>
  <si>
    <r>
      <t xml:space="preserve">Se debe registrar el número de días y/o la fracción de días pagados al trabajador. 
El valor debe ser mayor que cero, se pueden registrar hasta 36,160 días y no se incluyen los ceros a la izquierda.
Para el número de días pagados también se deben registrar en los casos en que se realicen pagos por ejemplo por PTU, indemnización o pagos como resultado de la ejecución de un laudo.
</t>
    </r>
    <r>
      <rPr>
        <b/>
        <sz val="11"/>
        <color theme="0"/>
        <rFont val="Aptos Narrow"/>
        <family val="2"/>
        <scheme val="minor"/>
      </rPr>
      <t>Fuente:</t>
    </r>
    <r>
      <rPr>
        <sz val="11"/>
        <color theme="0"/>
        <rFont val="Aptos Narrow"/>
        <family val="2"/>
        <scheme val="minor"/>
      </rPr>
      <t xml:space="preserve"> Guía de llenado del CFDI de nómina (página 22)</t>
    </r>
  </si>
  <si>
    <r>
      <t xml:space="preserve">Se puede registrar la fecha de inicio de la relación laboral entre el empleador y el empleado. Se deben señalar los datos de la relación laboral y patrón vigente, es decir, contrato vigente. 
Se debe registrar cuando se esté obligado conforme a las disposiciones aplicables. 
Se expresa en la forma AAAA-MM-DD de acuerdo con la especificación ISO 8601. 
</t>
    </r>
    <r>
      <rPr>
        <b/>
        <sz val="11"/>
        <color theme="0"/>
        <rFont val="Aptos Narrow"/>
        <family val="2"/>
        <scheme val="minor"/>
      </rPr>
      <t xml:space="preserve">Ejemplo: </t>
    </r>
    <r>
      <rPr>
        <sz val="11"/>
        <color theme="0"/>
        <rFont val="Aptos Narrow"/>
        <family val="2"/>
        <scheme val="minor"/>
      </rPr>
      <t xml:space="preserve"> 
FechaInicioRelLaboral= 2022-01-01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El valor de este dato deberá ser menor o igual que el campo FechaFinalPago. 
 </t>
    </r>
    <r>
      <rPr>
        <b/>
        <sz val="11"/>
        <color theme="0"/>
        <rFont val="Aptos Narrow"/>
        <family val="2"/>
        <scheme val="minor"/>
      </rPr>
      <t>Fuente</t>
    </r>
    <r>
      <rPr>
        <sz val="11"/>
        <color theme="0"/>
        <rFont val="Aptos Narrow"/>
        <family val="2"/>
        <scheme val="minor"/>
      </rPr>
      <t>: Guía de llenado del CFDI de nómina (página 22)</t>
    </r>
  </si>
  <si>
    <r>
      <t xml:space="preserve">Se debe registrar el valor “Sí”, únicamente cuando el trabajador este asociado a un sindicato dentro de la organización en la cual presta sus servicios. 
Se debe registrar el valor “No”, cuando el empleador realice el pago a contribuyentes asimilados a salarios, o a asalariados no sindicalizados.  
Ejemplo: 
Sindicalizado= Sí 
Fundamento Legal: Artículo 154 de la Ley Federal del Trabajo.
</t>
    </r>
    <r>
      <rPr>
        <b/>
        <sz val="11"/>
        <color theme="0"/>
        <rFont val="Aptos Narrow"/>
        <family val="2"/>
        <scheme val="minor"/>
      </rPr>
      <t>Fuente</t>
    </r>
    <r>
      <rPr>
        <sz val="11"/>
        <color theme="0"/>
        <rFont val="Aptos Narrow"/>
        <family val="2"/>
        <scheme val="minor"/>
      </rPr>
      <t xml:space="preserve">: Guía de llenado del CFDI de nómina (página 33)
</t>
    </r>
    <r>
      <rPr>
        <b/>
        <sz val="11"/>
        <color theme="0"/>
        <rFont val="Aptos Narrow"/>
        <family val="2"/>
        <scheme val="minor"/>
      </rPr>
      <t>Trabajador sindicalizado</t>
    </r>
    <r>
      <rPr>
        <sz val="11"/>
        <color theme="0"/>
        <rFont val="Aptos Narrow"/>
        <family val="2"/>
        <scheme val="minor"/>
      </rPr>
      <t xml:space="preserve">
Se entiende por sindicalizado a todo trabajador que se encuentre agremiado a cualquier organización sindical legalmente constituida.
</t>
    </r>
    <r>
      <rPr>
        <b/>
        <sz val="11"/>
        <color theme="0"/>
        <rFont val="Aptos Narrow"/>
        <family val="2"/>
        <scheme val="minor"/>
      </rPr>
      <t>Fundamento</t>
    </r>
    <r>
      <rPr>
        <sz val="11"/>
        <color theme="0"/>
        <rFont val="Aptos Narrow"/>
        <family val="2"/>
        <scheme val="minor"/>
      </rPr>
      <t>: Artículo 154 tercer párrafo LFT</t>
    </r>
  </si>
  <si>
    <r>
      <t xml:space="preserve">Se puede registrar la clave correspondiente al tipo de jornada que cubre el trabajador durante el desempeño de las actividades encomendadas por su 
empleador. Se debe registrar cuando se esté obligado conforme a las disposiciones aplicables.  
Las distintas claves de tipos de jornada se encuentran incluidas en el catálogo c_TipoJornada publicado en el Portal del SAT.
Por excepción, este dato no aplica cuando el empleador realice el pago a contribuyentes asimilados a salarios, no se sitúe en los supuestos contemplados 
en los artículos 12 y 13 de la Ley del Seguro Social, o bien no tenga la obligación de registrar este dato en términos de las disposiciones aplicables. 
Fundamento Legal: Artículos 60 y 61 de la Ley Federal del Trabajo y 123, Apartado B), Fracción I de Ia Constitución Política de los Estados Unidos Mexicanos. 
</t>
    </r>
    <r>
      <rPr>
        <b/>
        <sz val="11"/>
        <color theme="0"/>
        <rFont val="Aptos Narrow"/>
        <family val="2"/>
        <scheme val="minor"/>
      </rPr>
      <t>Fuente</t>
    </r>
    <r>
      <rPr>
        <sz val="11"/>
        <color theme="0"/>
        <rFont val="Aptos Narrow"/>
        <family val="2"/>
        <scheme val="minor"/>
      </rPr>
      <t>: Guía de llenado del CFDI de nómina (página 33)</t>
    </r>
  </si>
  <si>
    <t>Instrucciones para el manejo del libro de Excel</t>
  </si>
  <si>
    <t>Capture la contraseña para trabajar con el libro</t>
  </si>
  <si>
    <r>
      <rPr>
        <b/>
        <sz val="11"/>
        <color theme="1"/>
        <rFont val="Aptos Narrow"/>
        <family val="2"/>
        <scheme val="minor"/>
      </rPr>
      <t>Nota:</t>
    </r>
    <r>
      <rPr>
        <sz val="11"/>
        <color theme="1"/>
        <rFont val="Aptos Narrow"/>
        <family val="2"/>
        <scheme val="minor"/>
      </rPr>
      <t xml:space="preserve"> Las fórmulas esta visibles no las borre, si no captura la contraseña en la hoja de PORTADA no podrá visualizar toda la información y los cálculo puede ser erróneos.</t>
    </r>
  </si>
  <si>
    <r>
      <rPr>
        <b/>
        <sz val="11"/>
        <color theme="1"/>
        <rFont val="Aptos Narrow"/>
        <family val="2"/>
        <scheme val="minor"/>
      </rPr>
      <t>1.</t>
    </r>
    <r>
      <rPr>
        <sz val="11"/>
        <color theme="1"/>
        <rFont val="Aptos Narrow"/>
        <family val="2"/>
        <scheme val="minor"/>
      </rPr>
      <t xml:space="preserve"> Capture la contraseña en la hoja de portada en la celda con relleno de color verde</t>
    </r>
  </si>
  <si>
    <r>
      <rPr>
        <b/>
        <sz val="11"/>
        <color theme="1"/>
        <rFont val="Aptos Narrow"/>
        <family val="2"/>
        <scheme val="minor"/>
      </rPr>
      <t>2.</t>
    </r>
    <r>
      <rPr>
        <sz val="11"/>
        <color theme="1"/>
        <rFont val="Aptos Narrow"/>
        <family val="2"/>
        <scheme val="minor"/>
      </rPr>
      <t xml:space="preserve"> En la hoja de APEND6 cuando vea un icono de "+" del lado izquierdo de las celdas, de clic para ver más información</t>
    </r>
  </si>
  <si>
    <r>
      <rPr>
        <b/>
        <sz val="11"/>
        <color theme="1"/>
        <rFont val="Aptos Narrow"/>
        <family val="2"/>
        <scheme val="minor"/>
      </rPr>
      <t>3</t>
    </r>
    <r>
      <rPr>
        <sz val="11"/>
        <color theme="1"/>
        <rFont val="Aptos Narrow"/>
        <family val="2"/>
        <scheme val="minor"/>
      </rPr>
      <t>.- En la hoja de percepción, las celdas con relleno de color verde son para capturar información y realizar cálculos</t>
    </r>
  </si>
  <si>
    <r>
      <rPr>
        <b/>
        <sz val="11"/>
        <color theme="1"/>
        <rFont val="Aptos Narrow"/>
        <family val="2"/>
        <scheme val="minor"/>
      </rPr>
      <t>4</t>
    </r>
    <r>
      <rPr>
        <sz val="11"/>
        <color theme="1"/>
        <rFont val="Aptos Narrow"/>
        <family val="2"/>
        <scheme val="minor"/>
      </rPr>
      <t>.- En la hoja de DEDUCCION cuando encuentre celdas con relleno de color verde, debe de capturar información para que se realicen los ejemplos numéricos</t>
    </r>
  </si>
  <si>
    <r>
      <rPr>
        <b/>
        <sz val="11"/>
        <color theme="1"/>
        <rFont val="Aptos Narrow"/>
        <family val="2"/>
        <scheme val="minor"/>
      </rPr>
      <t>5.</t>
    </r>
    <r>
      <rPr>
        <sz val="11"/>
        <color theme="1"/>
        <rFont val="Aptos Narrow"/>
        <family val="2"/>
        <scheme val="minor"/>
      </rPr>
      <t xml:space="preserve"> En la hoja de factor se debe de calcular información en las celdas con relleno de color verde, si ya tiene información la puede borrar</t>
    </r>
  </si>
  <si>
    <r>
      <rPr>
        <b/>
        <sz val="11"/>
        <color theme="1"/>
        <rFont val="Aptos Narrow"/>
        <family val="2"/>
        <scheme val="minor"/>
      </rPr>
      <t>6.</t>
    </r>
    <r>
      <rPr>
        <sz val="11"/>
        <color theme="1"/>
        <rFont val="Aptos Narrow"/>
        <family val="2"/>
        <scheme val="minor"/>
      </rPr>
      <t>- En la hoja de PREVISION, puede borrar la información en las celdas con relleno de color verde y capturar la suya.</t>
    </r>
  </si>
  <si>
    <r>
      <rPr>
        <b/>
        <sz val="11"/>
        <color theme="1"/>
        <rFont val="Aptos Narrow"/>
        <family val="2"/>
        <scheme val="minor"/>
      </rPr>
      <t>7.</t>
    </r>
    <r>
      <rPr>
        <sz val="11"/>
        <color theme="1"/>
        <rFont val="Aptos Narrow"/>
        <family val="2"/>
        <scheme val="minor"/>
      </rPr>
      <t>- En todas las demás hojas que vea celdas con relleno de color verde puede borrar la información que contine y capturar la suya.</t>
    </r>
  </si>
  <si>
    <t>Instrucciones para el manejo del libro</t>
  </si>
  <si>
    <t>INSTRUCCIONES</t>
  </si>
  <si>
    <t>Catálogo del apéndice seis de la guía de llenado del SAT</t>
  </si>
  <si>
    <t>APEND6</t>
  </si>
  <si>
    <t>COFIDE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</si>
</sst>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164" formatCode="000"/>
    <numFmt numFmtId="165" formatCode="&quot;&quot;"/>
    <numFmt numFmtId="166" formatCode="00"/>
    <numFmt numFmtId="167" formatCode="&quot;$&quot;#,##0.00"/>
    <numFmt numFmtId="168" formatCode="\$#,##0.00"/>
  </numFmts>
  <fonts count="3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Arial"/>
      <family val="2"/>
    </font>
    <font>
      <sz val="11"/>
      <color indexed="8"/>
      <name val="Arial"/>
      <family val="2"/>
    </font>
    <font>
      <sz val="11"/>
      <name val="Arial"/>
      <family val="2"/>
    </font>
    <font>
      <b/>
      <sz val="11"/>
      <color rgb="FFFFFF00"/>
      <name val="Aptos Narrow"/>
      <family val="2"/>
      <scheme val="minor"/>
    </font>
    <font>
      <b/>
      <sz val="9"/>
      <color indexed="81"/>
      <name val="Tahoma"/>
      <family val="2"/>
    </font>
    <font>
      <b/>
      <sz val="11"/>
      <color rgb="FFC00000"/>
      <name val="Aptos Narrow"/>
      <family val="2"/>
      <scheme val="minor"/>
    </font>
    <font>
      <b/>
      <sz val="11"/>
      <color theme="1"/>
      <name val="Arial"/>
      <family val="2"/>
    </font>
    <font>
      <b/>
      <sz val="11"/>
      <color rgb="FFFF0000"/>
      <name val="Aptos Narrow"/>
      <family val="2"/>
      <scheme val="minor"/>
    </font>
    <font>
      <b/>
      <sz val="11"/>
      <color theme="6" tint="-0.499984740745262"/>
      <name val="Aptos Narrow"/>
      <family val="2"/>
      <scheme val="minor"/>
    </font>
    <font>
      <sz val="11"/>
      <name val="Calibri"/>
      <family val="2"/>
    </font>
    <font>
      <b/>
      <sz val="11"/>
      <color rgb="FF0033CC"/>
      <name val="Aptos Narrow"/>
      <family val="2"/>
      <scheme val="minor"/>
    </font>
    <font>
      <b/>
      <sz val="14"/>
      <color theme="1"/>
      <name val="Aptos Narrow"/>
      <family val="2"/>
      <scheme val="minor"/>
    </font>
    <font>
      <sz val="9"/>
      <color theme="1"/>
      <name val="Arial"/>
      <family val="2"/>
    </font>
    <font>
      <u/>
      <sz val="11"/>
      <color theme="10"/>
      <name val="Aptos Narrow"/>
      <family val="2"/>
      <scheme val="minor"/>
    </font>
    <font>
      <b/>
      <u/>
      <sz val="11"/>
      <color rgb="FF0033CC"/>
      <name val="Aptos Narrow"/>
      <family val="2"/>
      <scheme val="minor"/>
    </font>
    <font>
      <sz val="8"/>
      <name val="Aptos Narrow"/>
      <family val="2"/>
      <scheme val="minor"/>
    </font>
    <font>
      <sz val="11"/>
      <color theme="0"/>
      <name val="Aptos Narrow"/>
      <family val="2"/>
      <scheme val="minor"/>
    </font>
    <font>
      <sz val="11"/>
      <color rgb="FFFFFF00"/>
      <name val="Aptos Narrow"/>
      <family val="2"/>
      <scheme val="minor"/>
    </font>
    <font>
      <b/>
      <u/>
      <sz val="11"/>
      <color theme="0"/>
      <name val="Aptos Narrow"/>
      <family val="2"/>
      <scheme val="minor"/>
    </font>
    <font>
      <sz val="11"/>
      <color theme="4" tint="-0.499984740745262"/>
      <name val="Aptos Narrow"/>
      <family val="2"/>
      <scheme val="minor"/>
    </font>
    <font>
      <b/>
      <sz val="11"/>
      <color theme="4" tint="-0.499984740745262"/>
      <name val="Aptos Narrow"/>
      <family val="2"/>
      <scheme val="minor"/>
    </font>
    <font>
      <b/>
      <sz val="11"/>
      <color theme="9" tint="-0.499984740745262"/>
      <name val="Aptos Narrow"/>
      <family val="2"/>
      <scheme val="minor"/>
    </font>
    <font>
      <sz val="10"/>
      <name val="MS Sans Serif"/>
      <family val="2"/>
    </font>
    <font>
      <b/>
      <sz val="9"/>
      <color indexed="10"/>
      <name val="Tahoma"/>
      <family val="2"/>
    </font>
    <font>
      <b/>
      <sz val="14"/>
      <color rgb="FFFFFF00"/>
      <name val="Aptos Narrow"/>
      <family val="2"/>
      <scheme val="minor"/>
    </font>
    <font>
      <b/>
      <u/>
      <sz val="14"/>
      <color rgb="FF0033CC"/>
      <name val="Aptos Narrow"/>
      <family val="2"/>
      <scheme val="minor"/>
    </font>
    <font>
      <sz val="14"/>
      <color theme="1"/>
      <name val="Aptos Narrow"/>
      <family val="2"/>
      <scheme val="minor"/>
    </font>
    <font>
      <b/>
      <sz val="10"/>
      <color theme="1"/>
      <name val="Arial"/>
      <family val="2"/>
    </font>
    <font>
      <sz val="10"/>
      <color theme="1"/>
      <name val="Arial"/>
      <family val="2"/>
    </font>
    <font>
      <sz val="11"/>
      <color rgb="FF000000"/>
      <name val="Aptos Narrow"/>
      <family val="2"/>
      <scheme val="minor"/>
    </font>
    <font>
      <b/>
      <sz val="11"/>
      <color rgb="FF1F1F1F"/>
      <name val="Arial"/>
      <family val="2"/>
    </font>
    <font>
      <sz val="11"/>
      <color rgb="FF1F1F1F"/>
      <name val="Arial"/>
      <family val="2"/>
    </font>
    <font>
      <sz val="11"/>
      <color theme="1"/>
      <name val="Segoe UI"/>
      <family val="2"/>
    </font>
  </fonts>
  <fills count="18">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CC"/>
        <bgColor indexed="64"/>
      </patternFill>
    </fill>
    <fill>
      <patternFill patternType="solid">
        <fgColor rgb="FFC0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4" tint="-0.499984740745262"/>
        <bgColor indexed="64"/>
      </patternFill>
    </fill>
    <fill>
      <patternFill patternType="solid">
        <fgColor rgb="FF0033CC"/>
        <bgColor indexed="64"/>
      </patternFill>
    </fill>
    <fill>
      <patternFill patternType="solid">
        <fgColor theme="6" tint="-0.499984740745262"/>
        <bgColor indexed="64"/>
      </patternFill>
    </fill>
    <fill>
      <patternFill patternType="solid">
        <fgColor rgb="FF669900"/>
        <bgColor indexed="64"/>
      </patternFill>
    </fill>
    <fill>
      <patternFill patternType="solid">
        <fgColor rgb="FFCCFF99"/>
        <bgColor indexed="64"/>
      </patternFill>
    </fill>
    <fill>
      <patternFill patternType="solid">
        <fgColor theme="3" tint="0.749992370372631"/>
        <bgColor indexed="64"/>
      </patternFill>
    </fill>
    <fill>
      <patternFill patternType="solid">
        <fgColor theme="5" tint="-0.499984740745262"/>
        <bgColor indexed="64"/>
      </patternFill>
    </fill>
    <fill>
      <patternFill patternType="solid">
        <fgColor rgb="FFFF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double">
        <color indexed="64"/>
      </top>
      <bottom/>
      <diagonal/>
    </border>
    <border>
      <left/>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right/>
      <top/>
      <bottom style="double">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168" fontId="13" fillId="0" borderId="0"/>
    <xf numFmtId="10" fontId="13" fillId="0" borderId="0"/>
    <xf numFmtId="0" fontId="17" fillId="0" borderId="0" applyNumberFormat="0" applyFill="0" applyBorder="0" applyAlignment="0" applyProtection="0"/>
    <xf numFmtId="0" fontId="26" fillId="0" borderId="0"/>
  </cellStyleXfs>
  <cellXfs count="264">
    <xf numFmtId="0" fontId="0" fillId="0" borderId="0" xfId="0"/>
    <xf numFmtId="16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164" fontId="4" fillId="0" borderId="1" xfId="0" applyNumberFormat="1" applyFont="1" applyBorder="1" applyAlignment="1">
      <alignment vertical="center" wrapText="1"/>
    </xf>
    <xf numFmtId="0" fontId="0" fillId="0" borderId="1" xfId="0" applyBorder="1"/>
    <xf numFmtId="0" fontId="3" fillId="3"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4" fontId="0" fillId="0" borderId="0" xfId="0" applyNumberFormat="1"/>
    <xf numFmtId="4" fontId="3" fillId="0" borderId="0" xfId="0" applyNumberFormat="1" applyFont="1"/>
    <xf numFmtId="0" fontId="3" fillId="0" borderId="0" xfId="0" applyFont="1" applyAlignment="1">
      <alignment horizontal="right" indent="1"/>
    </xf>
    <xf numFmtId="4" fontId="0" fillId="6" borderId="1" xfId="0" applyNumberFormat="1" applyFill="1" applyBorder="1"/>
    <xf numFmtId="4" fontId="0" fillId="0" borderId="1" xfId="0" applyNumberFormat="1" applyBorder="1"/>
    <xf numFmtId="165" fontId="0" fillId="0" borderId="0" xfId="0" applyNumberFormat="1"/>
    <xf numFmtId="0" fontId="3" fillId="4" borderId="1" xfId="0" applyFont="1" applyFill="1" applyBorder="1" applyAlignment="1">
      <alignment horizontal="center"/>
    </xf>
    <xf numFmtId="10" fontId="0" fillId="0" borderId="1" xfId="0" applyNumberFormat="1" applyBorder="1"/>
    <xf numFmtId="0" fontId="0" fillId="7" borderId="1" xfId="0" applyFill="1" applyBorder="1"/>
    <xf numFmtId="0" fontId="3" fillId="0" borderId="0" xfId="0" applyFont="1" applyAlignment="1">
      <alignment horizontal="left"/>
    </xf>
    <xf numFmtId="0" fontId="3" fillId="9" borderId="1" xfId="0" applyFont="1" applyFill="1" applyBorder="1" applyAlignment="1">
      <alignment horizontal="center"/>
    </xf>
    <xf numFmtId="0" fontId="3" fillId="0" borderId="0" xfId="0" applyFont="1"/>
    <xf numFmtId="0" fontId="0" fillId="0" borderId="1" xfId="0" applyBorder="1" applyAlignment="1">
      <alignment horizontal="center" vertical="center" wrapText="1"/>
    </xf>
    <xf numFmtId="166" fontId="4" fillId="0" borderId="1" xfId="0" applyNumberFormat="1" applyFont="1" applyBorder="1" applyAlignment="1">
      <alignment horizontal="center" vertical="center" wrapText="1"/>
    </xf>
    <xf numFmtId="14" fontId="0" fillId="6" borderId="11" xfId="0" applyNumberFormat="1" applyFill="1" applyBorder="1" applyAlignment="1">
      <alignment vertical="center"/>
    </xf>
    <xf numFmtId="0" fontId="0" fillId="0" borderId="11" xfId="0" applyBorder="1" applyAlignment="1">
      <alignment vertical="center"/>
    </xf>
    <xf numFmtId="0" fontId="0" fillId="0" borderId="0" xfId="0" applyAlignment="1">
      <alignment vertical="center"/>
    </xf>
    <xf numFmtId="0" fontId="0" fillId="5" borderId="0" xfId="0" applyFill="1"/>
    <xf numFmtId="14" fontId="0" fillId="6" borderId="1" xfId="0" applyNumberFormat="1" applyFill="1" applyBorder="1"/>
    <xf numFmtId="0" fontId="0" fillId="6" borderId="1" xfId="0" applyFill="1" applyBorder="1"/>
    <xf numFmtId="0" fontId="15" fillId="0" borderId="0" xfId="0" applyFont="1"/>
    <xf numFmtId="168" fontId="0" fillId="0" borderId="0" xfId="0" applyNumberFormat="1"/>
    <xf numFmtId="168" fontId="0" fillId="6" borderId="0" xfId="0" applyNumberFormat="1" applyFill="1"/>
    <xf numFmtId="4" fontId="0" fillId="6" borderId="0" xfId="0" applyNumberFormat="1" applyFill="1"/>
    <xf numFmtId="10" fontId="0" fillId="6" borderId="0" xfId="0" applyNumberFormat="1" applyFill="1"/>
    <xf numFmtId="0" fontId="11" fillId="0" borderId="0" xfId="0" applyFont="1"/>
    <xf numFmtId="9" fontId="0" fillId="6" borderId="10" xfId="1" applyFont="1" applyFill="1" applyBorder="1"/>
    <xf numFmtId="0" fontId="9" fillId="0" borderId="0" xfId="0" applyFont="1" applyAlignment="1">
      <alignment horizontal="center"/>
    </xf>
    <xf numFmtId="0" fontId="3" fillId="0" borderId="0" xfId="0" applyFont="1" applyAlignment="1">
      <alignment horizontal="left" inden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164" fontId="6" fillId="0" borderId="1" xfId="0" applyNumberFormat="1" applyFont="1" applyBorder="1" applyAlignment="1">
      <alignment vertical="center" wrapText="1"/>
    </xf>
    <xf numFmtId="0" fontId="0" fillId="0" borderId="0" xfId="0" applyAlignment="1">
      <alignment horizontal="justify" vertical="center" wrapText="1"/>
    </xf>
    <xf numFmtId="0" fontId="4" fillId="2" borderId="1" xfId="0" applyFont="1" applyFill="1" applyBorder="1" applyAlignment="1">
      <alignment horizontal="center" vertical="center" wrapText="1"/>
    </xf>
    <xf numFmtId="0" fontId="0" fillId="0" borderId="0" xfId="0" applyAlignment="1">
      <alignment horizontal="center"/>
    </xf>
    <xf numFmtId="0" fontId="21" fillId="11" borderId="0" xfId="0" applyFont="1" applyFill="1"/>
    <xf numFmtId="0" fontId="7" fillId="11" borderId="0" xfId="0" applyFont="1" applyFill="1"/>
    <xf numFmtId="0" fontId="22" fillId="11" borderId="0" xfId="4" applyFont="1" applyFill="1"/>
    <xf numFmtId="0" fontId="0" fillId="0" borderId="1" xfId="0" applyBorder="1" applyAlignment="1">
      <alignment shrinkToFit="1"/>
    </xf>
    <xf numFmtId="0" fontId="0" fillId="0" borderId="0" xfId="0" applyAlignment="1">
      <alignment shrinkToFit="1"/>
    </xf>
    <xf numFmtId="0" fontId="7" fillId="5" borderId="1" xfId="0" applyFont="1" applyFill="1" applyBorder="1" applyAlignment="1">
      <alignment horizontal="center" vertical="center" shrinkToFit="1"/>
    </xf>
    <xf numFmtId="0" fontId="0" fillId="0" borderId="1" xfId="0" quotePrefix="1" applyBorder="1" applyAlignment="1">
      <alignment shrinkToFit="1"/>
    </xf>
    <xf numFmtId="0" fontId="14" fillId="0" borderId="0" xfId="4" applyFont="1"/>
    <xf numFmtId="0" fontId="0" fillId="0" borderId="1" xfId="0" applyBorder="1" applyAlignment="1">
      <alignment wrapText="1"/>
    </xf>
    <xf numFmtId="0" fontId="14" fillId="0" borderId="0" xfId="0" applyFont="1"/>
    <xf numFmtId="0" fontId="23" fillId="0" borderId="0" xfId="0" applyFont="1"/>
    <xf numFmtId="0" fontId="24" fillId="0" borderId="0" xfId="0" applyFont="1"/>
    <xf numFmtId="0" fontId="18" fillId="0" borderId="0" xfId="4" applyFont="1"/>
    <xf numFmtId="0" fontId="0" fillId="0" borderId="4" xfId="0" applyBorder="1"/>
    <xf numFmtId="0" fontId="3" fillId="7" borderId="1" xfId="0" applyFont="1" applyFill="1" applyBorder="1" applyAlignment="1">
      <alignment horizontal="center"/>
    </xf>
    <xf numFmtId="0" fontId="3" fillId="0" borderId="1" xfId="0" applyFont="1" applyBorder="1" applyAlignment="1">
      <alignment horizontal="left"/>
    </xf>
    <xf numFmtId="0" fontId="0" fillId="0" borderId="1" xfId="0" applyBorder="1" applyAlignment="1">
      <alignment horizontal="right"/>
    </xf>
    <xf numFmtId="0" fontId="0" fillId="0" borderId="20" xfId="0" applyBorder="1" applyAlignment="1">
      <alignment horizontal="center"/>
    </xf>
    <xf numFmtId="14" fontId="0" fillId="6" borderId="1" xfId="0" applyNumberFormat="1" applyFill="1" applyBorder="1" applyAlignment="1">
      <alignment horizontal="center"/>
    </xf>
    <xf numFmtId="0" fontId="0" fillId="0" borderId="21" xfId="0" applyBorder="1"/>
    <xf numFmtId="0" fontId="0" fillId="0" borderId="8" xfId="0" applyBorder="1" applyAlignment="1">
      <alignment horizontal="center"/>
    </xf>
    <xf numFmtId="0" fontId="0" fillId="0" borderId="17" xfId="0" applyBorder="1" applyAlignment="1">
      <alignment horizontal="center"/>
    </xf>
    <xf numFmtId="0" fontId="0" fillId="0" borderId="9" xfId="0" applyBorder="1" applyAlignment="1">
      <alignment horizontal="justify" wrapText="1"/>
    </xf>
    <xf numFmtId="0" fontId="0" fillId="0" borderId="3" xfId="0" applyBorder="1" applyAlignment="1">
      <alignment horizontal="justify"/>
    </xf>
    <xf numFmtId="0" fontId="0" fillId="0" borderId="19" xfId="0" applyBorder="1" applyAlignment="1">
      <alignment horizontal="justify"/>
    </xf>
    <xf numFmtId="0" fontId="0" fillId="0" borderId="4" xfId="0" applyBorder="1" applyAlignment="1">
      <alignment horizontal="justify" wrapText="1"/>
    </xf>
    <xf numFmtId="0" fontId="4" fillId="2" borderId="22" xfId="0" applyFont="1" applyFill="1" applyBorder="1" applyAlignment="1">
      <alignment horizontal="center" vertical="center" wrapText="1"/>
    </xf>
    <xf numFmtId="0" fontId="0" fillId="0" borderId="20" xfId="0" applyBorder="1"/>
    <xf numFmtId="166" fontId="4" fillId="0" borderId="7" xfId="0" applyNumberFormat="1" applyFont="1" applyBorder="1" applyAlignment="1">
      <alignment horizontal="center" vertical="center" wrapText="1"/>
    </xf>
    <xf numFmtId="0" fontId="0" fillId="0" borderId="20" xfId="0" applyBorder="1" applyAlignment="1">
      <alignment horizontal="justify"/>
    </xf>
    <xf numFmtId="166" fontId="4" fillId="0" borderId="4" xfId="0" applyNumberFormat="1" applyFont="1" applyBorder="1" applyAlignment="1">
      <alignment horizontal="center" vertical="center" wrapText="1"/>
    </xf>
    <xf numFmtId="166" fontId="4" fillId="0" borderId="21"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0" fillId="0" borderId="9" xfId="0" applyBorder="1" applyAlignment="1">
      <alignment horizontal="center"/>
    </xf>
    <xf numFmtId="0" fontId="0" fillId="0" borderId="3" xfId="0" applyBorder="1"/>
    <xf numFmtId="0" fontId="0" fillId="0" borderId="3" xfId="0" applyBorder="1" applyAlignment="1">
      <alignment horizontal="center"/>
    </xf>
    <xf numFmtId="0" fontId="0" fillId="0" borderId="19" xfId="0" applyBorder="1" applyAlignment="1">
      <alignment horizontal="center"/>
    </xf>
    <xf numFmtId="0" fontId="0" fillId="0" borderId="4" xfId="0" applyBorder="1" applyAlignment="1">
      <alignment horizontal="center"/>
    </xf>
    <xf numFmtId="166" fontId="4" fillId="0" borderId="10" xfId="0" applyNumberFormat="1" applyFont="1" applyBorder="1" applyAlignment="1">
      <alignment horizontal="center" vertical="center" wrapText="1"/>
    </xf>
    <xf numFmtId="0" fontId="4" fillId="0" borderId="10" xfId="0" applyFont="1" applyBorder="1" applyAlignment="1">
      <alignment vertical="center" wrapText="1"/>
    </xf>
    <xf numFmtId="0" fontId="0" fillId="0" borderId="21" xfId="0" applyBorder="1" applyAlignment="1">
      <alignment horizontal="center"/>
    </xf>
    <xf numFmtId="0" fontId="0" fillId="0" borderId="0" xfId="0" applyAlignment="1">
      <alignment horizontal="justify" vertical="center"/>
    </xf>
    <xf numFmtId="166" fontId="4" fillId="0" borderId="0" xfId="0" applyNumberFormat="1" applyFont="1" applyAlignment="1">
      <alignment horizontal="center" vertical="center" wrapText="1"/>
    </xf>
    <xf numFmtId="0" fontId="4" fillId="0" borderId="0" xfId="0" applyFont="1" applyAlignment="1">
      <alignment horizontal="left" vertical="center" wrapText="1"/>
    </xf>
    <xf numFmtId="0" fontId="0" fillId="0" borderId="0" xfId="0" applyAlignment="1">
      <alignment horizontal="center" vertical="center"/>
    </xf>
    <xf numFmtId="0" fontId="0" fillId="0" borderId="9" xfId="0" applyBorder="1"/>
    <xf numFmtId="0" fontId="0" fillId="0" borderId="19" xfId="0" applyBorder="1"/>
    <xf numFmtId="0" fontId="6" fillId="2" borderId="16" xfId="5" applyFont="1" applyFill="1" applyBorder="1" applyAlignment="1">
      <alignment horizontal="center" vertical="center" wrapText="1"/>
    </xf>
    <xf numFmtId="166" fontId="4" fillId="0" borderId="1" xfId="0" quotePrefix="1" applyNumberFormat="1" applyFont="1" applyBorder="1" applyAlignment="1">
      <alignment horizontal="center" vertical="center" wrapText="1"/>
    </xf>
    <xf numFmtId="0" fontId="20" fillId="0" borderId="0" xfId="0" applyFont="1"/>
    <xf numFmtId="0" fontId="3" fillId="6" borderId="1" xfId="0" applyFont="1" applyFill="1" applyBorder="1" applyAlignment="1" applyProtection="1">
      <alignment horizontal="center" vertical="center"/>
      <protection locked="0"/>
    </xf>
    <xf numFmtId="0" fontId="0" fillId="6" borderId="1" xfId="0" applyFill="1" applyBorder="1" applyAlignment="1">
      <alignment horizontal="center"/>
    </xf>
    <xf numFmtId="0" fontId="3" fillId="10" borderId="0" xfId="0" applyFont="1" applyFill="1"/>
    <xf numFmtId="0" fontId="0" fillId="10" borderId="0" xfId="0" applyFill="1"/>
    <xf numFmtId="0" fontId="9" fillId="0" borderId="0" xfId="0" applyFont="1"/>
    <xf numFmtId="0" fontId="18" fillId="3" borderId="0" xfId="4" applyFont="1" applyFill="1" applyAlignment="1" applyProtection="1">
      <alignment horizontal="center"/>
      <protection locked="0"/>
    </xf>
    <xf numFmtId="0" fontId="3" fillId="14" borderId="1" xfId="0" applyFont="1" applyFill="1" applyBorder="1" applyAlignment="1">
      <alignment horizontal="center" vertical="center" wrapText="1"/>
    </xf>
    <xf numFmtId="164" fontId="4" fillId="0" borderId="10"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xf numFmtId="0" fontId="4" fillId="0" borderId="1" xfId="0" applyFont="1" applyBorder="1"/>
    <xf numFmtId="0" fontId="3" fillId="14" borderId="10" xfId="0"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31" fillId="8" borderId="1" xfId="0" applyFont="1" applyFill="1" applyBorder="1" applyAlignment="1">
      <alignment horizontal="center" vertical="center"/>
    </xf>
    <xf numFmtId="164" fontId="4" fillId="0" borderId="1" xfId="0" applyNumberFormat="1" applyFont="1" applyBorder="1" applyAlignment="1">
      <alignment horizontal="left" vertical="center" wrapText="1"/>
    </xf>
    <xf numFmtId="0" fontId="4" fillId="0" borderId="1" xfId="0" applyFont="1" applyBorder="1" applyAlignment="1">
      <alignment wrapText="1"/>
    </xf>
    <xf numFmtId="164" fontId="6" fillId="0" borderId="1" xfId="0" applyNumberFormat="1" applyFont="1" applyBorder="1" applyAlignment="1">
      <alignment horizontal="justify" vertical="center" wrapText="1"/>
    </xf>
    <xf numFmtId="0" fontId="3" fillId="15" borderId="1" xfId="0" applyFont="1" applyFill="1" applyBorder="1" applyAlignment="1">
      <alignment horizontal="center" vertical="center"/>
    </xf>
    <xf numFmtId="0" fontId="3" fillId="15" borderId="1" xfId="0" applyFont="1" applyFill="1" applyBorder="1" applyAlignment="1">
      <alignment horizontal="center" vertical="center" wrapText="1"/>
    </xf>
    <xf numFmtId="4" fontId="0" fillId="0" borderId="10" xfId="1" applyNumberFormat="1" applyFont="1" applyFill="1" applyBorder="1"/>
    <xf numFmtId="4" fontId="33" fillId="0" borderId="0" xfId="0" applyNumberFormat="1" applyFont="1" applyAlignment="1">
      <alignment horizontal="center" vertical="center" wrapText="1"/>
    </xf>
    <xf numFmtId="10" fontId="0" fillId="0" borderId="1" xfId="1" applyNumberFormat="1" applyFont="1" applyBorder="1"/>
    <xf numFmtId="0" fontId="34" fillId="9" borderId="27" xfId="0" applyFont="1" applyFill="1" applyBorder="1" applyAlignment="1">
      <alignment horizontal="center" vertical="center" wrapText="1" readingOrder="1"/>
    </xf>
    <xf numFmtId="14" fontId="35" fillId="6" borderId="27" xfId="0" applyNumberFormat="1" applyFont="1" applyFill="1" applyBorder="1" applyAlignment="1">
      <alignment horizontal="center" vertical="center" wrapText="1" readingOrder="1"/>
    </xf>
    <xf numFmtId="0" fontId="35" fillId="6" borderId="27" xfId="0" applyFont="1" applyFill="1" applyBorder="1" applyAlignment="1">
      <alignment horizontal="center" vertical="center" wrapText="1" readingOrder="1"/>
    </xf>
    <xf numFmtId="167" fontId="35" fillId="6" borderId="27" xfId="0" applyNumberFormat="1" applyFont="1" applyFill="1" applyBorder="1" applyAlignment="1">
      <alignment horizontal="center" vertical="center" wrapText="1" readingOrder="1"/>
    </xf>
    <xf numFmtId="8" fontId="35" fillId="0" borderId="27" xfId="0" applyNumberFormat="1" applyFont="1" applyBorder="1" applyAlignment="1">
      <alignment horizontal="center" vertical="center" wrapText="1" readingOrder="1"/>
    </xf>
    <xf numFmtId="0" fontId="34" fillId="0" borderId="27" xfId="0" applyFont="1" applyBorder="1" applyAlignment="1">
      <alignment horizontal="left" vertical="center" wrapText="1" indent="1" readingOrder="1"/>
    </xf>
    <xf numFmtId="0" fontId="34" fillId="0" borderId="27" xfId="0" applyFont="1" applyBorder="1" applyAlignment="1">
      <alignment horizontal="center" vertical="center" wrapText="1" readingOrder="1"/>
    </xf>
    <xf numFmtId="8" fontId="34" fillId="0" borderId="27" xfId="0" applyNumberFormat="1" applyFont="1" applyBorder="1" applyAlignment="1">
      <alignment horizontal="center" vertical="center" wrapText="1" readingOrder="1"/>
    </xf>
    <xf numFmtId="8" fontId="0" fillId="0" borderId="8" xfId="0" applyNumberFormat="1" applyBorder="1" applyAlignment="1">
      <alignment horizontal="center"/>
    </xf>
    <xf numFmtId="14" fontId="0" fillId="0" borderId="0" xfId="0" applyNumberFormat="1"/>
    <xf numFmtId="0" fontId="3" fillId="0" borderId="0" xfId="0" applyFont="1" applyAlignment="1">
      <alignment vertical="center" wrapText="1"/>
    </xf>
    <xf numFmtId="14" fontId="0" fillId="6" borderId="1" xfId="0" applyNumberFormat="1" applyFill="1" applyBorder="1" applyAlignment="1">
      <alignment vertical="center"/>
    </xf>
    <xf numFmtId="0" fontId="3" fillId="3" borderId="1" xfId="0" applyFont="1" applyFill="1" applyBorder="1" applyAlignment="1">
      <alignment horizontal="center" wrapText="1"/>
    </xf>
    <xf numFmtId="14" fontId="0" fillId="0" borderId="1" xfId="0" applyNumberFormat="1" applyBorder="1" applyAlignment="1">
      <alignment horizontal="center"/>
    </xf>
    <xf numFmtId="0" fontId="36" fillId="0" borderId="0" xfId="0" applyFont="1" applyAlignment="1">
      <alignment vertical="center"/>
    </xf>
    <xf numFmtId="8" fontId="0" fillId="0" borderId="8" xfId="0" quotePrefix="1" applyNumberFormat="1" applyBorder="1" applyAlignment="1">
      <alignment horizontal="center"/>
    </xf>
    <xf numFmtId="0" fontId="35" fillId="0" borderId="27" xfId="0" applyFont="1" applyBorder="1" applyAlignment="1">
      <alignment horizontal="center" vertical="center" wrapText="1" readingOrder="1"/>
    </xf>
    <xf numFmtId="0" fontId="3" fillId="0" borderId="0" xfId="0" applyFont="1" applyAlignment="1">
      <alignment horizontal="right"/>
    </xf>
    <xf numFmtId="0" fontId="0" fillId="17" borderId="0" xfId="0" applyFill="1"/>
    <xf numFmtId="0" fontId="2" fillId="0" borderId="0" xfId="0" applyFont="1"/>
    <xf numFmtId="4" fontId="20" fillId="0" borderId="0" xfId="0" applyNumberFormat="1" applyFont="1"/>
    <xf numFmtId="4" fontId="2" fillId="0" borderId="0" xfId="0" applyNumberFormat="1" applyFont="1"/>
    <xf numFmtId="168" fontId="20" fillId="0" borderId="0" xfId="0" applyNumberFormat="1" applyFont="1"/>
    <xf numFmtId="168" fontId="2" fillId="0" borderId="0" xfId="0" applyNumberFormat="1" applyFont="1"/>
    <xf numFmtId="4" fontId="20" fillId="0" borderId="1" xfId="0" applyNumberFormat="1" applyFont="1" applyBorder="1"/>
    <xf numFmtId="0" fontId="30" fillId="8" borderId="30" xfId="0" applyFont="1" applyFill="1" applyBorder="1"/>
    <xf numFmtId="0" fontId="30" fillId="9" borderId="30" xfId="0" applyFont="1" applyFill="1" applyBorder="1"/>
    <xf numFmtId="0" fontId="29" fillId="8" borderId="30" xfId="4" applyFont="1" applyFill="1" applyBorder="1" applyAlignment="1">
      <alignment horizontal="center"/>
    </xf>
    <xf numFmtId="0" fontId="29" fillId="9" borderId="30" xfId="4" applyFont="1" applyFill="1" applyBorder="1" applyAlignment="1">
      <alignment horizontal="center"/>
    </xf>
    <xf numFmtId="4" fontId="0" fillId="0" borderId="14" xfId="0" applyNumberFormat="1" applyBorder="1"/>
    <xf numFmtId="4" fontId="33" fillId="0" borderId="14"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33" fillId="0" borderId="0" xfId="0" applyFont="1" applyAlignment="1">
      <alignment horizontal="center" vertical="center" wrapText="1"/>
    </xf>
    <xf numFmtId="4" fontId="0" fillId="0" borderId="0" xfId="0" applyNumberFormat="1" applyAlignment="1">
      <alignment horizontal="center" vertical="center" wrapText="1"/>
    </xf>
    <xf numFmtId="4" fontId="0" fillId="0" borderId="14" xfId="0" applyNumberFormat="1" applyBorder="1" applyAlignment="1">
      <alignment horizontal="center" vertical="center" wrapText="1"/>
    </xf>
    <xf numFmtId="0" fontId="33" fillId="0" borderId="24" xfId="0" applyFont="1" applyBorder="1" applyAlignment="1">
      <alignment horizontal="center" vertical="center" wrapText="1"/>
    </xf>
    <xf numFmtId="0" fontId="28" fillId="10" borderId="15" xfId="0" applyFont="1" applyFill="1" applyBorder="1" applyAlignment="1">
      <alignment horizontal="center" vertical="center"/>
    </xf>
    <xf numFmtId="0" fontId="30" fillId="9" borderId="31" xfId="0" applyFont="1" applyFill="1" applyBorder="1"/>
    <xf numFmtId="0" fontId="29" fillId="9" borderId="31" xfId="4" applyFont="1" applyFill="1" applyBorder="1" applyAlignment="1">
      <alignment horizontal="center"/>
    </xf>
    <xf numFmtId="0" fontId="0" fillId="6" borderId="28" xfId="0" applyFill="1" applyBorder="1" applyAlignment="1" applyProtection="1">
      <alignment horizontal="center"/>
      <protection locked="0"/>
    </xf>
    <xf numFmtId="0" fontId="0" fillId="6" borderId="29" xfId="0" applyFill="1" applyBorder="1" applyAlignment="1" applyProtection="1">
      <alignment horizontal="center"/>
      <protection locked="0"/>
    </xf>
    <xf numFmtId="0" fontId="3" fillId="0" borderId="0" xfId="0" applyFont="1" applyAlignment="1">
      <alignment horizontal="center"/>
    </xf>
    <xf numFmtId="0" fontId="3" fillId="0" borderId="23" xfId="0" applyFont="1" applyBorder="1" applyAlignment="1">
      <alignment horizontal="center"/>
    </xf>
    <xf numFmtId="0" fontId="9" fillId="0" borderId="0" xfId="0" applyFont="1"/>
    <xf numFmtId="0" fontId="2" fillId="13" borderId="7" xfId="0" applyFont="1" applyFill="1" applyBorder="1" applyAlignment="1">
      <alignment horizontal="center"/>
    </xf>
    <xf numFmtId="0" fontId="2" fillId="13" borderId="2" xfId="0" applyFont="1" applyFill="1" applyBorder="1" applyAlignment="1">
      <alignment horizontal="center"/>
    </xf>
    <xf numFmtId="0" fontId="2" fillId="13" borderId="6" xfId="0" applyFont="1" applyFill="1" applyBorder="1" applyAlignment="1">
      <alignment horizontal="center"/>
    </xf>
    <xf numFmtId="0" fontId="3" fillId="4" borderId="7" xfId="0" applyFont="1" applyFill="1" applyBorder="1" applyAlignment="1">
      <alignment horizontal="justify" vertical="center" wrapText="1"/>
    </xf>
    <xf numFmtId="0" fontId="3" fillId="4" borderId="2" xfId="0" applyFont="1" applyFill="1" applyBorder="1" applyAlignment="1">
      <alignment horizontal="justify" vertical="center" wrapText="1"/>
    </xf>
    <xf numFmtId="0" fontId="3" fillId="4" borderId="6" xfId="0" applyFont="1" applyFill="1" applyBorder="1" applyAlignment="1">
      <alignment horizontal="justify" vertical="center" wrapText="1"/>
    </xf>
    <xf numFmtId="0" fontId="32" fillId="8" borderId="1" xfId="0" applyFont="1" applyFill="1" applyBorder="1" applyAlignment="1">
      <alignment horizontal="justify" vertical="center"/>
    </xf>
    <xf numFmtId="0" fontId="32" fillId="8" borderId="1" xfId="0" applyFont="1" applyFill="1" applyBorder="1" applyAlignment="1">
      <alignment horizontal="justify" vertical="center" wrapText="1"/>
    </xf>
    <xf numFmtId="0" fontId="2" fillId="13" borderId="1" xfId="0" applyFont="1" applyFill="1" applyBorder="1" applyAlignment="1">
      <alignment horizontal="center"/>
    </xf>
    <xf numFmtId="0" fontId="9" fillId="0" borderId="0" xfId="0" applyFont="1" applyAlignment="1">
      <alignment horizontal="center" vertical="center" wrapText="1"/>
    </xf>
    <xf numFmtId="0" fontId="0" fillId="4" borderId="1" xfId="0" applyFill="1" applyBorder="1" applyAlignment="1">
      <alignment horizontal="justify" vertical="center" wrapText="1"/>
    </xf>
    <xf numFmtId="0" fontId="0" fillId="4" borderId="1" xfId="0" applyFill="1" applyBorder="1" applyAlignment="1">
      <alignment horizontal="justify" vertical="center"/>
    </xf>
    <xf numFmtId="164" fontId="4" fillId="4" borderId="7" xfId="0" applyNumberFormat="1" applyFont="1" applyFill="1" applyBorder="1" applyAlignment="1">
      <alignment horizontal="justify" vertical="center" wrapText="1"/>
    </xf>
    <xf numFmtId="164" fontId="4" fillId="4" borderId="2" xfId="0" applyNumberFormat="1" applyFont="1" applyFill="1" applyBorder="1" applyAlignment="1">
      <alignment horizontal="justify" vertical="center" wrapText="1"/>
    </xf>
    <xf numFmtId="164" fontId="4" fillId="4" borderId="6" xfId="0" applyNumberFormat="1" applyFont="1" applyFill="1" applyBorder="1" applyAlignment="1">
      <alignment horizontal="justify" vertical="center" wrapText="1"/>
    </xf>
    <xf numFmtId="0" fontId="3" fillId="4" borderId="1" xfId="0" applyFont="1" applyFill="1" applyBorder="1" applyAlignment="1">
      <alignment horizontal="justify" vertical="center"/>
    </xf>
    <xf numFmtId="0" fontId="9" fillId="4" borderId="1" xfId="0" applyFont="1" applyFill="1" applyBorder="1" applyAlignment="1">
      <alignment horizontal="justify" vertical="center"/>
    </xf>
    <xf numFmtId="0" fontId="0" fillId="0" borderId="0" xfId="0" applyAlignment="1">
      <alignment horizontal="center"/>
    </xf>
    <xf numFmtId="0" fontId="9" fillId="7" borderId="1" xfId="0" applyFont="1" applyFill="1" applyBorder="1" applyAlignment="1">
      <alignment horizontal="justify" vertical="center" wrapText="1"/>
    </xf>
    <xf numFmtId="0" fontId="9" fillId="7" borderId="1" xfId="0" applyFont="1" applyFill="1" applyBorder="1" applyAlignment="1">
      <alignment horizontal="justify" vertical="center"/>
    </xf>
    <xf numFmtId="0" fontId="9" fillId="9" borderId="1" xfId="0" applyFont="1" applyFill="1" applyBorder="1" applyAlignment="1">
      <alignment horizontal="justify" vertical="center"/>
    </xf>
    <xf numFmtId="0" fontId="18" fillId="0" borderId="1" xfId="4" applyFont="1" applyBorder="1" applyAlignment="1">
      <alignment horizontal="left"/>
    </xf>
    <xf numFmtId="0" fontId="18" fillId="0" borderId="1" xfId="4" applyFont="1" applyBorder="1" applyAlignment="1">
      <alignment horizontal="left" wrapText="1"/>
    </xf>
    <xf numFmtId="0" fontId="25" fillId="4" borderId="1" xfId="0" applyFont="1" applyFill="1" applyBorder="1" applyAlignment="1">
      <alignment horizontal="left" vertical="center"/>
    </xf>
    <xf numFmtId="0" fontId="20" fillId="0" borderId="1" xfId="0" applyFont="1" applyBorder="1" applyAlignment="1">
      <alignment horizontal="justify" vertical="center" wrapText="1"/>
    </xf>
    <xf numFmtId="0" fontId="20" fillId="0" borderId="1" xfId="0" applyFont="1" applyBorder="1" applyAlignment="1">
      <alignment horizontal="justify" vertical="center"/>
    </xf>
    <xf numFmtId="0" fontId="7" fillId="11" borderId="0" xfId="0" applyFont="1" applyFill="1" applyAlignment="1">
      <alignment horizontal="center"/>
    </xf>
    <xf numFmtId="0" fontId="7" fillId="12" borderId="0" xfId="0" applyFont="1" applyFill="1" applyAlignment="1">
      <alignment horizontal="center"/>
    </xf>
    <xf numFmtId="0" fontId="20" fillId="0" borderId="1" xfId="0" applyFont="1" applyBorder="1" applyAlignment="1">
      <alignment horizontal="justify" wrapText="1"/>
    </xf>
    <xf numFmtId="0" fontId="20" fillId="0" borderId="1" xfId="0" applyFont="1" applyBorder="1" applyAlignment="1">
      <alignment horizontal="justify"/>
    </xf>
    <xf numFmtId="0" fontId="4" fillId="0" borderId="1" xfId="0" applyFont="1" applyBorder="1" applyAlignment="1">
      <alignment horizontal="left" vertical="center" wrapText="1"/>
    </xf>
    <xf numFmtId="0" fontId="25" fillId="4" borderId="9" xfId="0" applyFont="1" applyFill="1" applyBorder="1" applyAlignment="1">
      <alignment horizontal="left" vertical="center"/>
    </xf>
    <xf numFmtId="0" fontId="25" fillId="4" borderId="19" xfId="0" applyFont="1" applyFill="1" applyBorder="1" applyAlignment="1">
      <alignment horizontal="left" vertical="center"/>
    </xf>
    <xf numFmtId="0" fontId="25" fillId="4" borderId="4" xfId="0" applyFont="1" applyFill="1" applyBorder="1" applyAlignment="1">
      <alignment horizontal="left" vertical="center"/>
    </xf>
    <xf numFmtId="0" fontId="25" fillId="4" borderId="20" xfId="0" applyFont="1" applyFill="1" applyBorder="1" applyAlignment="1">
      <alignment horizontal="left" vertical="center"/>
    </xf>
    <xf numFmtId="0" fontId="25" fillId="4" borderId="21" xfId="0" applyFont="1" applyFill="1" applyBorder="1" applyAlignment="1">
      <alignment horizontal="left" vertical="center"/>
    </xf>
    <xf numFmtId="0" fontId="25" fillId="4" borderId="17" xfId="0" applyFont="1" applyFill="1" applyBorder="1" applyAlignment="1">
      <alignment horizontal="left" vertical="center"/>
    </xf>
    <xf numFmtId="0" fontId="0" fillId="0" borderId="1" xfId="0" applyBorder="1" applyAlignment="1">
      <alignment horizontal="justify" vertical="center" wrapText="1"/>
    </xf>
    <xf numFmtId="0" fontId="0" fillId="0" borderId="1" xfId="0" applyBorder="1" applyAlignment="1">
      <alignment horizontal="justify" vertical="center"/>
    </xf>
    <xf numFmtId="0" fontId="4" fillId="2" borderId="1" xfId="0" applyFont="1" applyFill="1" applyBorder="1" applyAlignment="1">
      <alignment horizontal="center" vertical="center" wrapText="1"/>
    </xf>
    <xf numFmtId="166" fontId="4" fillId="4" borderId="7" xfId="0" applyNumberFormat="1" applyFont="1" applyFill="1" applyBorder="1" applyAlignment="1">
      <alignment horizontal="justify" vertical="center" wrapText="1"/>
    </xf>
    <xf numFmtId="166" fontId="4" fillId="4" borderId="2" xfId="0" applyNumberFormat="1" applyFont="1" applyFill="1" applyBorder="1" applyAlignment="1">
      <alignment horizontal="justify" vertical="center" wrapText="1"/>
    </xf>
    <xf numFmtId="166" fontId="4" fillId="4" borderId="6" xfId="0" applyNumberFormat="1" applyFont="1" applyFill="1" applyBorder="1" applyAlignment="1">
      <alignment horizontal="justify" vertical="center" wrapText="1"/>
    </xf>
    <xf numFmtId="166" fontId="4" fillId="4" borderId="1" xfId="0" applyNumberFormat="1" applyFont="1" applyFill="1" applyBorder="1" applyAlignment="1">
      <alignment horizontal="justify" vertical="center" wrapText="1"/>
    </xf>
    <xf numFmtId="0" fontId="25" fillId="4" borderId="7" xfId="0" applyFont="1" applyFill="1" applyBorder="1" applyAlignment="1">
      <alignment horizontal="left" vertical="center"/>
    </xf>
    <xf numFmtId="0" fontId="25" fillId="4" borderId="6" xfId="0" applyFont="1" applyFill="1" applyBorder="1" applyAlignment="1">
      <alignment horizontal="left" vertical="center"/>
    </xf>
    <xf numFmtId="0" fontId="20" fillId="0" borderId="7"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6" xfId="0" applyFont="1" applyBorder="1" applyAlignment="1">
      <alignment horizontal="justify" vertical="center" wrapText="1"/>
    </xf>
    <xf numFmtId="0" fontId="4" fillId="0" borderId="18" xfId="0" applyFont="1" applyBorder="1" applyAlignment="1">
      <alignment horizontal="left" vertical="center" wrapText="1"/>
    </xf>
    <xf numFmtId="0" fontId="0" fillId="0" borderId="1" xfId="0" applyBorder="1" applyAlignment="1">
      <alignment horizontal="left"/>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0" fillId="0" borderId="2" xfId="0" applyBorder="1" applyAlignment="1">
      <alignment horizontal="justify" vertical="center" wrapText="1"/>
    </xf>
    <xf numFmtId="0" fontId="0" fillId="0" borderId="2" xfId="0" applyBorder="1" applyAlignment="1">
      <alignment horizontal="justify" vertical="center"/>
    </xf>
    <xf numFmtId="0" fontId="0" fillId="0" borderId="6" xfId="0" applyBorder="1" applyAlignment="1">
      <alignment horizontal="justify" vertical="center"/>
    </xf>
    <xf numFmtId="0" fontId="20" fillId="0" borderId="2" xfId="0" applyFont="1" applyBorder="1" applyAlignment="1">
      <alignment horizontal="justify" vertical="center"/>
    </xf>
    <xf numFmtId="0" fontId="20" fillId="0" borderId="6" xfId="0" applyFont="1" applyBorder="1" applyAlignment="1">
      <alignment horizontal="justify"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2" fillId="4" borderId="7" xfId="0" applyFont="1" applyFill="1" applyBorder="1" applyAlignment="1">
      <alignment horizontal="left" vertical="center"/>
    </xf>
    <xf numFmtId="0" fontId="12" fillId="4" borderId="6" xfId="0" applyFont="1" applyFill="1" applyBorder="1" applyAlignment="1">
      <alignment horizontal="left" vertical="center"/>
    </xf>
    <xf numFmtId="0" fontId="0" fillId="0" borderId="7" xfId="0" applyBorder="1" applyAlignment="1">
      <alignment horizontal="justify" vertical="center" wrapText="1"/>
    </xf>
    <xf numFmtId="0" fontId="12" fillId="4" borderId="1" xfId="0" applyFont="1" applyFill="1" applyBorder="1" applyAlignment="1">
      <alignment horizontal="left" vertical="center"/>
    </xf>
    <xf numFmtId="0" fontId="0" fillId="0" borderId="1" xfId="0" applyBorder="1" applyAlignment="1">
      <alignment horizontal="justify" wrapText="1"/>
    </xf>
    <xf numFmtId="0" fontId="0" fillId="0" borderId="1" xfId="0" applyBorder="1" applyAlignment="1">
      <alignment horizontal="justify"/>
    </xf>
    <xf numFmtId="0" fontId="12" fillId="4" borderId="9" xfId="0" applyFont="1" applyFill="1" applyBorder="1" applyAlignment="1">
      <alignment horizontal="left" vertical="center"/>
    </xf>
    <xf numFmtId="0" fontId="12" fillId="4" borderId="19" xfId="0" applyFont="1" applyFill="1" applyBorder="1" applyAlignment="1">
      <alignment horizontal="left" vertical="center"/>
    </xf>
    <xf numFmtId="0" fontId="12" fillId="4" borderId="4" xfId="0" applyFont="1" applyFill="1" applyBorder="1" applyAlignment="1">
      <alignment horizontal="left" vertical="center"/>
    </xf>
    <xf numFmtId="0" fontId="12" fillId="4" borderId="20" xfId="0" applyFont="1" applyFill="1" applyBorder="1" applyAlignment="1">
      <alignment horizontal="left" vertical="center"/>
    </xf>
    <xf numFmtId="0" fontId="12" fillId="4" borderId="21" xfId="0" applyFont="1" applyFill="1" applyBorder="1" applyAlignment="1">
      <alignment horizontal="left" vertical="center"/>
    </xf>
    <xf numFmtId="0" fontId="12" fillId="4" borderId="17" xfId="0" applyFont="1" applyFill="1" applyBorder="1" applyAlignment="1">
      <alignment horizontal="left" vertical="center"/>
    </xf>
    <xf numFmtId="0" fontId="0" fillId="4" borderId="1" xfId="0" applyFill="1" applyBorder="1" applyAlignment="1">
      <alignment horizontal="center" vertical="center" wrapText="1"/>
    </xf>
    <xf numFmtId="0" fontId="18" fillId="4" borderId="7" xfId="4" applyFont="1" applyFill="1" applyBorder="1" applyAlignment="1">
      <alignment horizontal="left" vertical="center"/>
    </xf>
    <xf numFmtId="0" fontId="18" fillId="4" borderId="6" xfId="4" applyFont="1" applyFill="1" applyBorder="1" applyAlignment="1">
      <alignment horizontal="left" vertical="center"/>
    </xf>
    <xf numFmtId="0" fontId="0" fillId="0" borderId="7" xfId="0" applyBorder="1" applyAlignment="1">
      <alignment horizontal="justify" wrapText="1"/>
    </xf>
    <xf numFmtId="0" fontId="0" fillId="0" borderId="2" xfId="0" applyBorder="1" applyAlignment="1">
      <alignment horizontal="justify"/>
    </xf>
    <xf numFmtId="0" fontId="0" fillId="0" borderId="6" xfId="0" applyBorder="1" applyAlignment="1">
      <alignment horizontal="justify"/>
    </xf>
    <xf numFmtId="0" fontId="34" fillId="9" borderId="25" xfId="0" applyFont="1" applyFill="1" applyBorder="1" applyAlignment="1">
      <alignment horizontal="center" vertical="center" wrapText="1" readingOrder="1"/>
    </xf>
    <xf numFmtId="0" fontId="34" fillId="9" borderId="26" xfId="0" applyFont="1" applyFill="1" applyBorder="1" applyAlignment="1">
      <alignment horizontal="center" vertical="center" wrapText="1" readingOrder="1"/>
    </xf>
    <xf numFmtId="0" fontId="10" fillId="0" borderId="0" xfId="0" applyFont="1" applyAlignment="1">
      <alignment horizontal="center" vertical="center"/>
    </xf>
    <xf numFmtId="0" fontId="15" fillId="0" borderId="0" xfId="0" applyFont="1" applyAlignment="1">
      <alignment horizontal="center" vertical="center"/>
    </xf>
    <xf numFmtId="4" fontId="15" fillId="0" borderId="0" xfId="0" applyNumberFormat="1" applyFont="1" applyAlignment="1">
      <alignment horizontal="center" vertical="center"/>
    </xf>
    <xf numFmtId="0" fontId="3" fillId="0" borderId="0" xfId="0" applyFont="1" applyAlignment="1">
      <alignment horizontal="left"/>
    </xf>
    <xf numFmtId="0" fontId="7" fillId="16" borderId="7" xfId="0" applyFont="1" applyFill="1" applyBorder="1" applyAlignment="1">
      <alignment horizontal="left"/>
    </xf>
    <xf numFmtId="0" fontId="7" fillId="16" borderId="2" xfId="0" applyFont="1" applyFill="1" applyBorder="1" applyAlignment="1">
      <alignment horizontal="left"/>
    </xf>
    <xf numFmtId="0" fontId="7" fillId="16" borderId="6" xfId="0" applyFont="1" applyFill="1" applyBorder="1" applyAlignment="1">
      <alignment horizontal="left"/>
    </xf>
    <xf numFmtId="0" fontId="3" fillId="6" borderId="7" xfId="0" applyFont="1" applyFill="1" applyBorder="1" applyAlignment="1">
      <alignment horizontal="center"/>
    </xf>
    <xf numFmtId="0" fontId="3" fillId="6" borderId="6" xfId="0" applyFont="1" applyFill="1" applyBorder="1" applyAlignment="1">
      <alignment horizontal="center"/>
    </xf>
    <xf numFmtId="0" fontId="15" fillId="0" borderId="0" xfId="0" applyFont="1"/>
    <xf numFmtId="0" fontId="3" fillId="3" borderId="1" xfId="0" applyFont="1" applyFill="1" applyBorder="1"/>
    <xf numFmtId="0" fontId="3" fillId="0" borderId="12" xfId="0" applyFont="1" applyBorder="1" applyAlignment="1">
      <alignment horizontal="left"/>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2" borderId="7"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xf>
    <xf numFmtId="0" fontId="0" fillId="0" borderId="14" xfId="0" applyBorder="1" applyAlignment="1">
      <alignment horizontal="center" vertical="center" wrapText="1"/>
    </xf>
  </cellXfs>
  <cellStyles count="6">
    <cellStyle name="currency" xfId="2" xr:uid="{9AB03076-35E8-4968-8537-5D05647610FB}"/>
    <cellStyle name="Hipervínculo" xfId="4" builtinId="8"/>
    <cellStyle name="Normal" xfId="0" builtinId="0"/>
    <cellStyle name="Normal 2 2" xfId="5" xr:uid="{C644F266-142D-4624-A3C7-BFC59B5D8894}"/>
    <cellStyle name="percent" xfId="3" xr:uid="{BD79E7F8-EB94-4FAE-BE93-AE94D8F90D89}"/>
    <cellStyle name="Porcentaje" xfId="1" builtinId="5"/>
  </cellStyles>
  <dxfs count="8">
    <dxf>
      <numFmt numFmtId="4" formatCode="#,##0.00"/>
      <fill>
        <patternFill>
          <bgColor theme="9" tint="0.7999816888943144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numFmt numFmtId="4" formatCode="#,##0.00"/>
      <fill>
        <patternFill>
          <bgColor theme="9" tint="0.79998168889431442"/>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theme="1"/>
      </font>
    </dxf>
    <dxf>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vertical/>
        <horizontal/>
      </border>
    </dxf>
    <dxf>
      <font>
        <color theme="1"/>
      </font>
    </dxf>
  </dxfs>
  <tableStyles count="0" defaultTableStyle="TableStyleMedium2" defaultPivotStyle="PivotStyleLight16"/>
  <colors>
    <mruColors>
      <color rgb="FF99FF66"/>
      <color rgb="FF99FF33"/>
      <color rgb="FF33CC33"/>
      <color rgb="FFFFFFCC"/>
      <color rgb="FF0033CC"/>
      <color rgb="FF66FFFF"/>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hyperlink" Target="#MENU!C7"/></Relationships>
</file>

<file path=xl/drawings/_rels/drawing4.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hyperlink" Target="#MENU!C7"/></Relationships>
</file>

<file path=xl/drawings/_rels/drawing5.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hyperlink" Target="#MENU!C7"/></Relationships>
</file>

<file path=xl/drawings/_rels/drawing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hyperlink" Target="#MENU!C7"/></Relationships>
</file>

<file path=xl/drawings/_rels/drawing7.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hyperlink" Target="#MENU!C7"/></Relationships>
</file>

<file path=xl/drawings/_rels/drawing8.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hyperlink" Target="#MENU!C7"/></Relationships>
</file>

<file path=xl/drawings/drawing1.xml><?xml version="1.0" encoding="utf-8"?>
<xdr:wsDr xmlns:xdr="http://schemas.openxmlformats.org/drawingml/2006/spreadsheetDrawing" xmlns:a="http://schemas.openxmlformats.org/drawingml/2006/main">
  <xdr:twoCellAnchor editAs="oneCell">
    <xdr:from>
      <xdr:col>0</xdr:col>
      <xdr:colOff>251113</xdr:colOff>
      <xdr:row>2</xdr:row>
      <xdr:rowOff>86590</xdr:rowOff>
    </xdr:from>
    <xdr:to>
      <xdr:col>10</xdr:col>
      <xdr:colOff>204356</xdr:colOff>
      <xdr:row>28</xdr:row>
      <xdr:rowOff>38100</xdr:rowOff>
    </xdr:to>
    <xdr:pic>
      <xdr:nvPicPr>
        <xdr:cNvPr id="4" name="Imagen 3">
          <a:extLst>
            <a:ext uri="{FF2B5EF4-FFF2-40B4-BE49-F238E27FC236}">
              <a16:creationId xmlns:a16="http://schemas.microsoft.com/office/drawing/2014/main" id="{D7962E4D-397A-D8FA-ED74-F6787E7800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1113" y="484908"/>
          <a:ext cx="7798379" cy="5198919"/>
        </a:xfrm>
        <a:prstGeom prst="rect">
          <a:avLst/>
        </a:prstGeom>
      </xdr:spPr>
    </xdr:pic>
    <xdr:clientData/>
  </xdr:twoCellAnchor>
  <xdr:twoCellAnchor editAs="oneCell">
    <xdr:from>
      <xdr:col>1</xdr:col>
      <xdr:colOff>0</xdr:colOff>
      <xdr:row>2</xdr:row>
      <xdr:rowOff>147204</xdr:rowOff>
    </xdr:from>
    <xdr:to>
      <xdr:col>2</xdr:col>
      <xdr:colOff>434961</xdr:colOff>
      <xdr:row>8</xdr:row>
      <xdr:rowOff>43294</xdr:rowOff>
    </xdr:to>
    <xdr:pic>
      <xdr:nvPicPr>
        <xdr:cNvPr id="2" name="Imagen 1">
          <a:extLst>
            <a:ext uri="{FF2B5EF4-FFF2-40B4-BE49-F238E27FC236}">
              <a16:creationId xmlns:a16="http://schemas.microsoft.com/office/drawing/2014/main" id="{DBBB2C61-4E39-0407-7C04-E2FA7BF873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7705" y="528204"/>
          <a:ext cx="1196961" cy="1333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34636</xdr:rowOff>
    </xdr:from>
    <xdr:to>
      <xdr:col>10</xdr:col>
      <xdr:colOff>251114</xdr:colOff>
      <xdr:row>30</xdr:row>
      <xdr:rowOff>45460</xdr:rowOff>
    </xdr:to>
    <xdr:pic>
      <xdr:nvPicPr>
        <xdr:cNvPr id="3" name="Imagen 2">
          <a:extLst>
            <a:ext uri="{FF2B5EF4-FFF2-40B4-BE49-F238E27FC236}">
              <a16:creationId xmlns:a16="http://schemas.microsoft.com/office/drawing/2014/main" id="{79974A13-0A3E-76B7-DFE4-FCC458BD619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32954"/>
          <a:ext cx="8096250" cy="56392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225137</xdr:colOff>
      <xdr:row>41</xdr:row>
      <xdr:rowOff>84464</xdr:rowOff>
    </xdr:from>
    <xdr:to>
      <xdr:col>1</xdr:col>
      <xdr:colOff>510886</xdr:colOff>
      <xdr:row>45</xdr:row>
      <xdr:rowOff>172924</xdr:rowOff>
    </xdr:to>
    <xdr:pic>
      <xdr:nvPicPr>
        <xdr:cNvPr id="16" name="Imagen 15" descr="Lindo Perro Personaje Dibujos Animados Sentado Ilustración Vector de stock  por ©blueringmedia 658391462">
          <a:extLst>
            <a:ext uri="{FF2B5EF4-FFF2-40B4-BE49-F238E27FC236}">
              <a16:creationId xmlns:a16="http://schemas.microsoft.com/office/drawing/2014/main" id="{C954FFDB-DE07-6784-DE74-9ACE4E67FB28}"/>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5137" y="8189373"/>
          <a:ext cx="623454" cy="850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787978</xdr:colOff>
      <xdr:row>23</xdr:row>
      <xdr:rowOff>86592</xdr:rowOff>
    </xdr:from>
    <xdr:to>
      <xdr:col>10</xdr:col>
      <xdr:colOff>43296</xdr:colOff>
      <xdr:row>24</xdr:row>
      <xdr:rowOff>147205</xdr:rowOff>
    </xdr:to>
    <xdr:sp macro="" textlink="">
      <xdr:nvSpPr>
        <xdr:cNvPr id="5" name="CuadroTexto 4">
          <a:extLst>
            <a:ext uri="{FF2B5EF4-FFF2-40B4-BE49-F238E27FC236}">
              <a16:creationId xmlns:a16="http://schemas.microsoft.com/office/drawing/2014/main" id="{16BEEE89-6B10-4688-0992-EBBC8EC68840}"/>
            </a:ext>
          </a:extLst>
        </xdr:cNvPr>
        <xdr:cNvSpPr txBox="1"/>
      </xdr:nvSpPr>
      <xdr:spPr>
        <a:xfrm>
          <a:off x="4338205" y="4779819"/>
          <a:ext cx="3550227" cy="251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Elaborado</a:t>
          </a:r>
          <a:r>
            <a:rPr lang="es-MX" sz="1100" baseline="0"/>
            <a:t> por: C.P. Claudia Mendoza / C.P. Alberto Monroy</a:t>
          </a:r>
          <a:endParaRPr lang="es-MX"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2359858</xdr:colOff>
      <xdr:row>0</xdr:row>
      <xdr:rowOff>33193</xdr:rowOff>
    </xdr:from>
    <xdr:ext cx="1924694" cy="937693"/>
    <xdr:sp macro="" textlink="">
      <xdr:nvSpPr>
        <xdr:cNvPr id="2" name="Rectángulo 1">
          <a:extLst>
            <a:ext uri="{FF2B5EF4-FFF2-40B4-BE49-F238E27FC236}">
              <a16:creationId xmlns:a16="http://schemas.microsoft.com/office/drawing/2014/main" id="{63DE4771-BD49-ECA1-BBF6-C926E9E096AE}"/>
            </a:ext>
          </a:extLst>
        </xdr:cNvPr>
        <xdr:cNvSpPr/>
      </xdr:nvSpPr>
      <xdr:spPr>
        <a:xfrm>
          <a:off x="2905381" y="33193"/>
          <a:ext cx="1924694" cy="937693"/>
        </a:xfrm>
        <a:prstGeom prst="rect">
          <a:avLst/>
        </a:prstGeom>
        <a:noFill/>
      </xdr:spPr>
      <xdr:txBody>
        <a:bodyPr wrap="none" lIns="91440" tIns="45720" rIns="91440" bIns="45720">
          <a:spAutoFit/>
        </a:bodyPr>
        <a:lstStyle/>
        <a:p>
          <a:pPr algn="ctr"/>
          <a:r>
            <a:rPr lang="es-E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rPr>
            <a:t>MENÚ</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6173932</xdr:colOff>
      <xdr:row>0</xdr:row>
      <xdr:rowOff>181841</xdr:rowOff>
    </xdr:from>
    <xdr:to>
      <xdr:col>1</xdr:col>
      <xdr:colOff>7088332</xdr:colOff>
      <xdr:row>3</xdr:row>
      <xdr:rowOff>19916</xdr:rowOff>
    </xdr:to>
    <xdr:pic>
      <xdr:nvPicPr>
        <xdr:cNvPr id="3" name="Imagen 2">
          <a:hlinkClick xmlns:r="http://schemas.openxmlformats.org/officeDocument/2006/relationships" r:id="rId1"/>
          <a:extLst>
            <a:ext uri="{FF2B5EF4-FFF2-40B4-BE49-F238E27FC236}">
              <a16:creationId xmlns:a16="http://schemas.microsoft.com/office/drawing/2014/main" id="{195E083C-5E9C-1133-A35F-DEBE3FB4C0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35932" y="181841"/>
          <a:ext cx="914400" cy="409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103909</xdr:colOff>
      <xdr:row>0</xdr:row>
      <xdr:rowOff>86591</xdr:rowOff>
    </xdr:from>
    <xdr:to>
      <xdr:col>3</xdr:col>
      <xdr:colOff>1018309</xdr:colOff>
      <xdr:row>2</xdr:row>
      <xdr:rowOff>115166</xdr:rowOff>
    </xdr:to>
    <xdr:pic>
      <xdr:nvPicPr>
        <xdr:cNvPr id="2" name="Imagen 1">
          <a:hlinkClick xmlns:r="http://schemas.openxmlformats.org/officeDocument/2006/relationships" r:id="rId1"/>
          <a:extLst>
            <a:ext uri="{FF2B5EF4-FFF2-40B4-BE49-F238E27FC236}">
              <a16:creationId xmlns:a16="http://schemas.microsoft.com/office/drawing/2014/main" id="{55DB4BCB-F315-403F-96DA-620135D68C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82886" y="86591"/>
          <a:ext cx="914400" cy="409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722312</xdr:colOff>
      <xdr:row>0</xdr:row>
      <xdr:rowOff>87312</xdr:rowOff>
    </xdr:from>
    <xdr:to>
      <xdr:col>4</xdr:col>
      <xdr:colOff>1636712</xdr:colOff>
      <xdr:row>0</xdr:row>
      <xdr:rowOff>496887</xdr:rowOff>
    </xdr:to>
    <xdr:pic>
      <xdr:nvPicPr>
        <xdr:cNvPr id="2" name="Imagen 1">
          <a:hlinkClick xmlns:r="http://schemas.openxmlformats.org/officeDocument/2006/relationships" r:id="rId1"/>
          <a:extLst>
            <a:ext uri="{FF2B5EF4-FFF2-40B4-BE49-F238E27FC236}">
              <a16:creationId xmlns:a16="http://schemas.microsoft.com/office/drawing/2014/main" id="{2B73AAC3-E600-46A4-8142-323B4B2D35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64062" y="87312"/>
          <a:ext cx="914400" cy="409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247650</xdr:colOff>
      <xdr:row>0</xdr:row>
      <xdr:rowOff>85725</xdr:rowOff>
    </xdr:from>
    <xdr:to>
      <xdr:col>5</xdr:col>
      <xdr:colOff>1162050</xdr:colOff>
      <xdr:row>2</xdr:row>
      <xdr:rowOff>114300</xdr:rowOff>
    </xdr:to>
    <xdr:pic>
      <xdr:nvPicPr>
        <xdr:cNvPr id="2" name="Imagen 1">
          <a:hlinkClick xmlns:r="http://schemas.openxmlformats.org/officeDocument/2006/relationships" r:id="rId1"/>
          <a:extLst>
            <a:ext uri="{FF2B5EF4-FFF2-40B4-BE49-F238E27FC236}">
              <a16:creationId xmlns:a16="http://schemas.microsoft.com/office/drawing/2014/main" id="{126B465A-9937-4A0C-AF89-85F9F316FB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91200" y="85725"/>
          <a:ext cx="914400" cy="409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1047750</xdr:colOff>
      <xdr:row>0</xdr:row>
      <xdr:rowOff>119063</xdr:rowOff>
    </xdr:from>
    <xdr:to>
      <xdr:col>3</xdr:col>
      <xdr:colOff>1962150</xdr:colOff>
      <xdr:row>2</xdr:row>
      <xdr:rowOff>147638</xdr:rowOff>
    </xdr:to>
    <xdr:pic>
      <xdr:nvPicPr>
        <xdr:cNvPr id="3" name="Imagen 2">
          <a:hlinkClick xmlns:r="http://schemas.openxmlformats.org/officeDocument/2006/relationships" r:id="rId1"/>
          <a:extLst>
            <a:ext uri="{FF2B5EF4-FFF2-40B4-BE49-F238E27FC236}">
              <a16:creationId xmlns:a16="http://schemas.microsoft.com/office/drawing/2014/main" id="{24841B3A-570F-45B0-BBC4-0F9B4CD9CA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508625" y="119063"/>
          <a:ext cx="914400" cy="409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66675</xdr:colOff>
      <xdr:row>2</xdr:row>
      <xdr:rowOff>133350</xdr:rowOff>
    </xdr:from>
    <xdr:to>
      <xdr:col>1</xdr:col>
      <xdr:colOff>981075</xdr:colOff>
      <xdr:row>2</xdr:row>
      <xdr:rowOff>542925</xdr:rowOff>
    </xdr:to>
    <xdr:pic>
      <xdr:nvPicPr>
        <xdr:cNvPr id="3" name="Imagen 2">
          <a:hlinkClick xmlns:r="http://schemas.openxmlformats.org/officeDocument/2006/relationships" r:id="rId1"/>
          <a:extLst>
            <a:ext uri="{FF2B5EF4-FFF2-40B4-BE49-F238E27FC236}">
              <a16:creationId xmlns:a16="http://schemas.microsoft.com/office/drawing/2014/main" id="{4F475658-4378-443E-945A-FC17BAC3919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8675" y="514350"/>
          <a:ext cx="914400" cy="40957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1BA1E-FC98-43F6-B0C7-19DE99CAA964}">
  <sheetPr codeName="Hoja1"/>
  <dimension ref="E1:J26"/>
  <sheetViews>
    <sheetView showGridLines="0" showRowColHeaders="0" topLeftCell="A13" zoomScale="110" zoomScaleNormal="110" workbookViewId="0">
      <selection activeCell="E26" sqref="E26"/>
    </sheetView>
  </sheetViews>
  <sheetFormatPr baseColWidth="10" defaultRowHeight="15" x14ac:dyDescent="0.25"/>
  <cols>
    <col min="1" max="1" width="5" customWidth="1"/>
    <col min="5" max="5" width="13.85546875" customWidth="1"/>
    <col min="6" max="6" width="18.140625" customWidth="1"/>
    <col min="7" max="7" width="12" customWidth="1"/>
  </cols>
  <sheetData>
    <row r="1" spans="5:10" ht="15.75" thickBot="1" x14ac:dyDescent="0.3"/>
    <row r="2" spans="5:10" ht="15.75" thickBot="1" x14ac:dyDescent="0.3">
      <c r="E2" s="19"/>
      <c r="F2" s="162" t="s">
        <v>474</v>
      </c>
      <c r="G2" s="162"/>
      <c r="H2" s="163"/>
      <c r="I2" s="160" t="s">
        <v>487</v>
      </c>
      <c r="J2" s="161"/>
    </row>
    <row r="4" spans="5:10" ht="38.25" customHeight="1" x14ac:dyDescent="0.25"/>
    <row r="26" spans="5:5" x14ac:dyDescent="0.25">
      <c r="E26" s="95"/>
    </row>
  </sheetData>
  <sheetProtection algorithmName="SHA-512" hashValue="lHEhaNYkL/tIRCDRFQfvV+kwlnkepfkr7LBa5hvvB67QVqbjFY4zLMkgIl/Z+3aApXKkAMPgslBkrBRku6sgtQ==" saltValue="9z5j+malWBs7JPCyOxITrQ==" spinCount="100000" sheet="1" objects="1" scenarios="1" selectLockedCells="1"/>
  <mergeCells count="2">
    <mergeCell ref="I2:J2"/>
    <mergeCell ref="F2:H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E6CA1-F4E2-49EE-9BD1-E630A8486F82}">
  <sheetPr codeName="Hoja12"/>
  <dimension ref="B5:C12"/>
  <sheetViews>
    <sheetView showGridLines="0" zoomScale="110" zoomScaleNormal="110" workbookViewId="0">
      <selection activeCell="B7" sqref="B7"/>
    </sheetView>
  </sheetViews>
  <sheetFormatPr baseColWidth="10" defaultRowHeight="15" x14ac:dyDescent="0.25"/>
  <cols>
    <col min="1" max="1" width="8.140625" customWidth="1"/>
    <col min="2" max="2" width="65.42578125" bestFit="1" customWidth="1"/>
    <col min="3" max="3" width="26" customWidth="1"/>
  </cols>
  <sheetData>
    <row r="5" spans="2:3" ht="15.75" thickBot="1" x14ac:dyDescent="0.3"/>
    <row r="6" spans="2:3" ht="18.75" x14ac:dyDescent="0.25">
      <c r="B6" s="157" t="s">
        <v>0</v>
      </c>
      <c r="C6" s="157" t="s">
        <v>341</v>
      </c>
    </row>
    <row r="7" spans="2:3" ht="18.75" x14ac:dyDescent="0.3">
      <c r="B7" s="144" t="s">
        <v>483</v>
      </c>
      <c r="C7" s="146" t="s">
        <v>484</v>
      </c>
    </row>
    <row r="8" spans="2:3" ht="18.75" x14ac:dyDescent="0.3">
      <c r="B8" s="145" t="s">
        <v>485</v>
      </c>
      <c r="C8" s="147" t="s">
        <v>486</v>
      </c>
    </row>
    <row r="9" spans="2:3" ht="18.75" x14ac:dyDescent="0.3">
      <c r="B9" s="144" t="s">
        <v>345</v>
      </c>
      <c r="C9" s="146" t="s">
        <v>346</v>
      </c>
    </row>
    <row r="10" spans="2:3" ht="18.75" x14ac:dyDescent="0.3">
      <c r="B10" s="145" t="s">
        <v>343</v>
      </c>
      <c r="C10" s="147" t="s">
        <v>344</v>
      </c>
    </row>
    <row r="11" spans="2:3" ht="18.75" x14ac:dyDescent="0.3">
      <c r="B11" s="144" t="s">
        <v>342</v>
      </c>
      <c r="C11" s="146" t="s">
        <v>162</v>
      </c>
    </row>
    <row r="12" spans="2:3" ht="19.5" thickBot="1" x14ac:dyDescent="0.35">
      <c r="B12" s="158" t="s">
        <v>347</v>
      </c>
      <c r="C12" s="159" t="s">
        <v>348</v>
      </c>
    </row>
  </sheetData>
  <sheetProtection algorithmName="SHA-512" hashValue="Bg7/O/wXqUu51pfsVzzKBDdk3ftWsciNEVL8fBBUq3N90Jr5gk3ep0T087i3jCIC4QA11o/7IpfY1i7cvI38zw==" saltValue="tracDM6fKoxk7ujcGQ00tA==" spinCount="100000" sheet="1" objects="1" scenarios="1"/>
  <hyperlinks>
    <hyperlink ref="C11" location="SBC!D7" display="SBC" xr:uid="{3D61F40B-2F70-4F2C-8ABA-41D3323CA780}"/>
    <hyperlink ref="C10" location="DSDI!C6" display="DSDI" xr:uid="{87FB8A7D-7DDA-4286-885C-792F7121E65F}"/>
    <hyperlink ref="C9" location="FCFDI!C4" display="FCFDI" xr:uid="{88D68273-7EA5-4621-AA7A-E2FAF97A7DDC}"/>
    <hyperlink ref="C12" location="GENERAL!B7" display="GENERAL" xr:uid="{E45670FF-4D20-4826-946A-0AB74D9FC1B9}"/>
    <hyperlink ref="C7" location="INSTRUCCIONES!B4" display="INSTRUCCIONES" xr:uid="{078F272B-A9FC-4200-B76D-AA2968383902}"/>
    <hyperlink ref="C8" location="APEND6!B4" display="APEND6" xr:uid="{36E45A0E-CD12-418D-904A-732323D1506B}"/>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E2EF5-75A0-439F-83DC-15AD505B817F}">
  <sheetPr codeName="Hoja6"/>
  <dimension ref="B4:B13"/>
  <sheetViews>
    <sheetView showGridLines="0" zoomScale="110" zoomScaleNormal="110" workbookViewId="0">
      <selection activeCell="B6" sqref="B6"/>
    </sheetView>
  </sheetViews>
  <sheetFormatPr baseColWidth="10" defaultRowHeight="15" x14ac:dyDescent="0.25"/>
  <cols>
    <col min="2" max="2" width="143.5703125" customWidth="1"/>
  </cols>
  <sheetData>
    <row r="4" spans="2:2" x14ac:dyDescent="0.25">
      <c r="B4" s="19" t="s">
        <v>473</v>
      </c>
    </row>
    <row r="5" spans="2:2" ht="18" customHeight="1" x14ac:dyDescent="0.25">
      <c r="B5" s="24" t="s">
        <v>476</v>
      </c>
    </row>
    <row r="6" spans="2:2" ht="18" customHeight="1" x14ac:dyDescent="0.25">
      <c r="B6" s="24" t="s">
        <v>477</v>
      </c>
    </row>
    <row r="7" spans="2:2" ht="18" customHeight="1" x14ac:dyDescent="0.25">
      <c r="B7" s="24" t="s">
        <v>478</v>
      </c>
    </row>
    <row r="8" spans="2:2" ht="18" customHeight="1" x14ac:dyDescent="0.25">
      <c r="B8" s="24" t="s">
        <v>479</v>
      </c>
    </row>
    <row r="9" spans="2:2" ht="18" customHeight="1" x14ac:dyDescent="0.25">
      <c r="B9" s="24" t="s">
        <v>480</v>
      </c>
    </row>
    <row r="10" spans="2:2" ht="18" customHeight="1" x14ac:dyDescent="0.25">
      <c r="B10" s="24" t="s">
        <v>481</v>
      </c>
    </row>
    <row r="11" spans="2:2" ht="18" customHeight="1" x14ac:dyDescent="0.25">
      <c r="B11" s="24" t="s">
        <v>482</v>
      </c>
    </row>
    <row r="13" spans="2:2" x14ac:dyDescent="0.25">
      <c r="B13" t="s">
        <v>475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5800B-E2BD-4AD5-AE72-35195D8CEC4C}">
  <sheetPr codeName="Hoja13"/>
  <dimension ref="A4:J174"/>
  <sheetViews>
    <sheetView showGridLines="0" zoomScale="110" zoomScaleNormal="110" workbookViewId="0">
      <selection activeCell="C28" sqref="C28"/>
    </sheetView>
  </sheetViews>
  <sheetFormatPr baseColWidth="10" defaultRowHeight="15" outlineLevelRow="1" x14ac:dyDescent="0.25"/>
  <cols>
    <col min="1" max="1" width="5.140625" customWidth="1"/>
    <col min="3" max="3" width="58" customWidth="1"/>
    <col min="4" max="4" width="17" customWidth="1"/>
    <col min="5" max="5" width="34.28515625" customWidth="1"/>
    <col min="6" max="6" width="5.7109375" customWidth="1"/>
    <col min="8" max="8" width="69.85546875" customWidth="1"/>
  </cols>
  <sheetData>
    <row r="4" spans="2:8" x14ac:dyDescent="0.25">
      <c r="B4" s="186" t="s">
        <v>352</v>
      </c>
      <c r="C4" s="186"/>
      <c r="D4" s="186"/>
      <c r="E4" s="186"/>
      <c r="F4" s="186"/>
      <c r="G4" s="186"/>
      <c r="H4" s="186"/>
    </row>
    <row r="5" spans="2:8" x14ac:dyDescent="0.25">
      <c r="B5" s="186" t="s">
        <v>353</v>
      </c>
      <c r="C5" s="186"/>
      <c r="D5" s="186"/>
      <c r="E5" s="186"/>
      <c r="F5" s="186"/>
      <c r="G5" s="186"/>
      <c r="H5" s="186"/>
    </row>
    <row r="6" spans="2:8" x14ac:dyDescent="0.25">
      <c r="B6" s="186" t="s">
        <v>354</v>
      </c>
      <c r="C6" s="186"/>
      <c r="D6" s="186"/>
      <c r="E6" s="186"/>
      <c r="F6" s="186"/>
      <c r="G6" s="186"/>
      <c r="H6" s="186"/>
    </row>
    <row r="7" spans="2:8" ht="31.5" customHeight="1" x14ac:dyDescent="0.25">
      <c r="B7" s="187" t="s">
        <v>355</v>
      </c>
      <c r="C7" s="187"/>
      <c r="D7" s="187"/>
      <c r="E7" s="187"/>
      <c r="F7" s="187"/>
      <c r="G7" s="187"/>
      <c r="H7" s="187"/>
    </row>
    <row r="8" spans="2:8" x14ac:dyDescent="0.25">
      <c r="B8" s="186" t="s">
        <v>356</v>
      </c>
      <c r="C8" s="186"/>
      <c r="D8" s="186"/>
      <c r="E8" s="186"/>
      <c r="F8" s="186"/>
      <c r="G8" s="186"/>
      <c r="H8" s="186"/>
    </row>
    <row r="9" spans="2:8" x14ac:dyDescent="0.25">
      <c r="B9" s="19"/>
    </row>
    <row r="10" spans="2:8" x14ac:dyDescent="0.25">
      <c r="B10" s="97"/>
      <c r="C10" s="98"/>
      <c r="D10" s="98"/>
      <c r="E10" s="98"/>
      <c r="F10" s="98"/>
      <c r="G10" s="98"/>
      <c r="H10" s="98"/>
    </row>
    <row r="13" spans="2:8" x14ac:dyDescent="0.25">
      <c r="B13" s="99" t="s">
        <v>352</v>
      </c>
      <c r="E13" s="100" t="s">
        <v>357</v>
      </c>
    </row>
    <row r="14" spans="2:8" ht="55.5" hidden="1" customHeight="1" outlineLevel="1" x14ac:dyDescent="0.25">
      <c r="B14" s="180" t="s">
        <v>358</v>
      </c>
      <c r="C14" s="181"/>
      <c r="D14" s="181"/>
      <c r="E14" s="181"/>
      <c r="G14" s="182" t="e" vm="1">
        <v>#VALUE!</v>
      </c>
      <c r="H14" s="182"/>
    </row>
    <row r="15" spans="2:8" ht="120.75" hidden="1" customHeight="1" outlineLevel="1" x14ac:dyDescent="0.25">
      <c r="B15" s="183" t="s">
        <v>359</v>
      </c>
      <c r="C15" s="184"/>
      <c r="D15" s="184"/>
      <c r="E15" s="184"/>
      <c r="G15" s="182"/>
      <c r="H15" s="182"/>
    </row>
    <row r="16" spans="2:8" hidden="1" outlineLevel="1" x14ac:dyDescent="0.25">
      <c r="B16" s="185" t="s">
        <v>360</v>
      </c>
      <c r="C16" s="185"/>
      <c r="D16" s="185"/>
      <c r="E16" s="185"/>
      <c r="G16" s="182"/>
      <c r="H16" s="182"/>
    </row>
    <row r="17" spans="2:8" hidden="1" outlineLevel="1" x14ac:dyDescent="0.25">
      <c r="B17" s="185"/>
      <c r="C17" s="185"/>
      <c r="D17" s="185"/>
      <c r="E17" s="185"/>
      <c r="G17" s="182"/>
      <c r="H17" s="182"/>
    </row>
    <row r="18" spans="2:8" hidden="1" outlineLevel="1" x14ac:dyDescent="0.25">
      <c r="B18" s="185"/>
      <c r="C18" s="185"/>
      <c r="D18" s="185"/>
      <c r="E18" s="185"/>
      <c r="G18" s="182"/>
      <c r="H18" s="182"/>
    </row>
    <row r="19" spans="2:8" hidden="1" outlineLevel="1" x14ac:dyDescent="0.25"/>
    <row r="20" spans="2:8" collapsed="1" x14ac:dyDescent="0.25">
      <c r="B20" s="173" t="s">
        <v>361</v>
      </c>
      <c r="C20" s="173"/>
      <c r="D20" s="173"/>
      <c r="E20" s="173"/>
      <c r="G20" s="165" t="s">
        <v>362</v>
      </c>
      <c r="H20" s="167"/>
    </row>
    <row r="21" spans="2:8" ht="30" x14ac:dyDescent="0.25">
      <c r="B21" s="101" t="s">
        <v>47</v>
      </c>
      <c r="C21" s="101" t="s">
        <v>0</v>
      </c>
      <c r="D21" s="101" t="s">
        <v>363</v>
      </c>
      <c r="E21" s="101" t="s">
        <v>364</v>
      </c>
      <c r="G21" s="101" t="s">
        <v>365</v>
      </c>
      <c r="H21" s="101" t="s">
        <v>0</v>
      </c>
    </row>
    <row r="22" spans="2:8" x14ac:dyDescent="0.25">
      <c r="B22" s="102">
        <v>1</v>
      </c>
      <c r="C22" s="84" t="s">
        <v>1</v>
      </c>
      <c r="D22" s="6" t="s">
        <v>50</v>
      </c>
      <c r="E22" s="4"/>
      <c r="G22" s="102">
        <v>2</v>
      </c>
      <c r="H22" s="2" t="s">
        <v>175</v>
      </c>
    </row>
    <row r="23" spans="2:8" ht="98.25" hidden="1" customHeight="1" outlineLevel="1" x14ac:dyDescent="0.25">
      <c r="B23" s="177" t="s">
        <v>366</v>
      </c>
      <c r="C23" s="178"/>
      <c r="D23" s="178"/>
      <c r="E23" s="179"/>
      <c r="G23" s="102"/>
      <c r="H23" s="2"/>
    </row>
    <row r="24" spans="2:8" ht="30" collapsed="1" x14ac:dyDescent="0.25">
      <c r="B24" s="1">
        <v>2</v>
      </c>
      <c r="C24" s="2" t="s">
        <v>2</v>
      </c>
      <c r="D24" s="6" t="s">
        <v>367</v>
      </c>
      <c r="E24" s="20" t="s">
        <v>368</v>
      </c>
      <c r="G24" s="102">
        <v>6</v>
      </c>
      <c r="H24" s="2" t="s">
        <v>176</v>
      </c>
    </row>
    <row r="25" spans="2:8" ht="30" x14ac:dyDescent="0.25">
      <c r="B25" s="1">
        <v>3</v>
      </c>
      <c r="C25" s="2" t="s">
        <v>3</v>
      </c>
      <c r="D25" s="6" t="s">
        <v>367</v>
      </c>
      <c r="E25" s="20" t="s">
        <v>369</v>
      </c>
      <c r="G25" s="102">
        <v>12</v>
      </c>
      <c r="H25" s="2" t="s">
        <v>70</v>
      </c>
    </row>
    <row r="26" spans="2:8" x14ac:dyDescent="0.25">
      <c r="B26" s="1">
        <v>4</v>
      </c>
      <c r="C26" s="2" t="s">
        <v>4</v>
      </c>
      <c r="D26" s="6" t="s">
        <v>367</v>
      </c>
      <c r="E26" s="4"/>
      <c r="G26" s="102">
        <v>20</v>
      </c>
      <c r="H26" s="2" t="s">
        <v>72</v>
      </c>
    </row>
    <row r="27" spans="2:8" x14ac:dyDescent="0.25">
      <c r="B27" s="1">
        <v>5</v>
      </c>
      <c r="C27" s="2" t="s">
        <v>5</v>
      </c>
      <c r="D27" s="6" t="s">
        <v>367</v>
      </c>
      <c r="E27" s="4"/>
      <c r="G27" s="102">
        <v>13</v>
      </c>
      <c r="H27" s="2" t="s">
        <v>71</v>
      </c>
    </row>
    <row r="28" spans="2:8" x14ac:dyDescent="0.25">
      <c r="B28" s="1">
        <v>6</v>
      </c>
      <c r="C28" s="2" t="s">
        <v>6</v>
      </c>
      <c r="D28" s="6" t="s">
        <v>367</v>
      </c>
      <c r="E28" s="4"/>
      <c r="G28" s="102">
        <v>20</v>
      </c>
      <c r="H28" s="2" t="s">
        <v>72</v>
      </c>
    </row>
    <row r="29" spans="2:8" ht="28.5" x14ac:dyDescent="0.25">
      <c r="B29" s="1">
        <v>9</v>
      </c>
      <c r="C29" s="2" t="s">
        <v>7</v>
      </c>
      <c r="D29" s="6" t="s">
        <v>50</v>
      </c>
      <c r="E29" s="4"/>
      <c r="G29" s="102">
        <v>24</v>
      </c>
      <c r="H29" s="103" t="s">
        <v>74</v>
      </c>
    </row>
    <row r="30" spans="2:8" x14ac:dyDescent="0.25">
      <c r="B30" s="1">
        <v>10</v>
      </c>
      <c r="C30" s="2" t="s">
        <v>8</v>
      </c>
      <c r="D30" s="6" t="s">
        <v>50</v>
      </c>
      <c r="E30" s="4"/>
      <c r="G30" s="102">
        <v>25</v>
      </c>
      <c r="H30" s="103" t="s">
        <v>75</v>
      </c>
    </row>
    <row r="31" spans="2:8" ht="28.5" x14ac:dyDescent="0.25">
      <c r="B31" s="1">
        <v>11</v>
      </c>
      <c r="C31" s="2" t="s">
        <v>9</v>
      </c>
      <c r="D31" s="6" t="s">
        <v>367</v>
      </c>
      <c r="E31" s="4"/>
      <c r="G31" s="102">
        <v>26</v>
      </c>
      <c r="H31" s="103" t="s">
        <v>76</v>
      </c>
    </row>
    <row r="32" spans="2:8" ht="28.5" x14ac:dyDescent="0.25">
      <c r="B32" s="1">
        <v>12</v>
      </c>
      <c r="C32" s="2" t="s">
        <v>10</v>
      </c>
      <c r="D32" s="6" t="s">
        <v>367</v>
      </c>
      <c r="E32" s="4"/>
      <c r="G32" s="102">
        <v>27</v>
      </c>
      <c r="H32" s="103" t="s">
        <v>77</v>
      </c>
    </row>
    <row r="33" spans="2:8" ht="28.5" x14ac:dyDescent="0.25">
      <c r="B33" s="1">
        <v>13</v>
      </c>
      <c r="C33" s="2" t="s">
        <v>11</v>
      </c>
      <c r="D33" s="6" t="s">
        <v>50</v>
      </c>
      <c r="E33" s="4"/>
      <c r="G33" s="102">
        <v>28</v>
      </c>
      <c r="H33" s="103" t="s">
        <v>78</v>
      </c>
    </row>
    <row r="34" spans="2:8" x14ac:dyDescent="0.25">
      <c r="B34" s="1">
        <v>14</v>
      </c>
      <c r="C34" s="2" t="s">
        <v>12</v>
      </c>
      <c r="D34" s="6" t="s">
        <v>367</v>
      </c>
      <c r="E34" s="4"/>
      <c r="G34" s="102">
        <v>29</v>
      </c>
      <c r="H34" s="103" t="s">
        <v>79</v>
      </c>
    </row>
    <row r="35" spans="2:8" x14ac:dyDescent="0.25">
      <c r="B35" s="1">
        <v>15</v>
      </c>
      <c r="C35" s="2" t="s">
        <v>13</v>
      </c>
      <c r="D35" s="6" t="s">
        <v>367</v>
      </c>
      <c r="E35" s="4"/>
      <c r="G35" s="102">
        <v>30</v>
      </c>
      <c r="H35" s="103" t="s">
        <v>81</v>
      </c>
    </row>
    <row r="36" spans="2:8" ht="125.25" hidden="1" customHeight="1" outlineLevel="1" x14ac:dyDescent="0.25">
      <c r="B36" s="177" t="s">
        <v>370</v>
      </c>
      <c r="C36" s="178"/>
      <c r="D36" s="178"/>
      <c r="E36" s="179"/>
      <c r="G36" s="102"/>
      <c r="H36" s="103"/>
    </row>
    <row r="37" spans="2:8" ht="45" collapsed="1" x14ac:dyDescent="0.25">
      <c r="B37" s="1">
        <v>19</v>
      </c>
      <c r="C37" s="2" t="s">
        <v>14</v>
      </c>
      <c r="D37" s="6" t="s">
        <v>367</v>
      </c>
      <c r="E37" s="20" t="s">
        <v>371</v>
      </c>
      <c r="G37" s="102">
        <v>31</v>
      </c>
      <c r="H37" s="103" t="s">
        <v>126</v>
      </c>
    </row>
    <row r="38" spans="2:8" ht="101.25" hidden="1" customHeight="1" outlineLevel="1" x14ac:dyDescent="0.25">
      <c r="B38" s="177" t="s">
        <v>366</v>
      </c>
      <c r="C38" s="178"/>
      <c r="D38" s="178"/>
      <c r="E38" s="179"/>
      <c r="G38" s="102"/>
      <c r="H38" s="103"/>
    </row>
    <row r="39" spans="2:8" ht="45" collapsed="1" x14ac:dyDescent="0.25">
      <c r="B39" s="1">
        <v>20</v>
      </c>
      <c r="C39" s="2" t="s">
        <v>15</v>
      </c>
      <c r="D39" s="6" t="s">
        <v>367</v>
      </c>
      <c r="E39" s="20" t="s">
        <v>372</v>
      </c>
      <c r="G39" s="102">
        <v>32</v>
      </c>
      <c r="H39" s="103" t="s">
        <v>127</v>
      </c>
    </row>
    <row r="40" spans="2:8" ht="30" x14ac:dyDescent="0.25">
      <c r="B40" s="1">
        <v>21</v>
      </c>
      <c r="C40" s="2" t="s">
        <v>16</v>
      </c>
      <c r="D40" s="6" t="s">
        <v>367</v>
      </c>
      <c r="E40" s="20" t="s">
        <v>369</v>
      </c>
      <c r="G40" s="102">
        <v>33</v>
      </c>
      <c r="H40" s="103" t="s">
        <v>83</v>
      </c>
    </row>
    <row r="41" spans="2:8" x14ac:dyDescent="0.25">
      <c r="B41" s="1">
        <v>24</v>
      </c>
      <c r="C41" s="2" t="s">
        <v>19</v>
      </c>
      <c r="D41" s="6" t="s">
        <v>367</v>
      </c>
      <c r="E41" s="4"/>
      <c r="G41" s="102">
        <v>34</v>
      </c>
      <c r="H41" s="103" t="s">
        <v>85</v>
      </c>
    </row>
    <row r="42" spans="2:8" x14ac:dyDescent="0.25">
      <c r="B42" s="1">
        <v>26</v>
      </c>
      <c r="C42" s="2" t="s">
        <v>21</v>
      </c>
      <c r="D42" s="6" t="s">
        <v>367</v>
      </c>
      <c r="E42" s="4"/>
      <c r="G42" s="102">
        <v>35</v>
      </c>
      <c r="H42" s="103" t="s">
        <v>418</v>
      </c>
    </row>
    <row r="43" spans="2:8" ht="18" customHeight="1" x14ac:dyDescent="0.25">
      <c r="B43" s="1">
        <v>27</v>
      </c>
      <c r="C43" s="2" t="s">
        <v>22</v>
      </c>
      <c r="D43" s="6" t="s">
        <v>51</v>
      </c>
      <c r="E43" s="4"/>
      <c r="G43" s="102">
        <v>36</v>
      </c>
      <c r="H43" s="103" t="s">
        <v>87</v>
      </c>
    </row>
    <row r="44" spans="2:8" x14ac:dyDescent="0.25">
      <c r="B44" s="1">
        <v>28</v>
      </c>
      <c r="C44" s="2" t="s">
        <v>23</v>
      </c>
      <c r="D44" s="6" t="s">
        <v>50</v>
      </c>
      <c r="E44" s="4"/>
      <c r="G44" s="102">
        <v>37</v>
      </c>
      <c r="H44" s="103" t="s">
        <v>89</v>
      </c>
    </row>
    <row r="45" spans="2:8" x14ac:dyDescent="0.25">
      <c r="B45" s="1">
        <v>29</v>
      </c>
      <c r="C45" s="2" t="s">
        <v>24</v>
      </c>
      <c r="D45" s="6" t="s">
        <v>367</v>
      </c>
      <c r="E45" s="4"/>
      <c r="G45" s="102">
        <v>38</v>
      </c>
      <c r="H45" s="103" t="s">
        <v>130</v>
      </c>
    </row>
    <row r="46" spans="2:8" x14ac:dyDescent="0.25">
      <c r="B46" s="1">
        <v>30</v>
      </c>
      <c r="C46" s="2" t="s">
        <v>25</v>
      </c>
      <c r="D46" s="6" t="s">
        <v>367</v>
      </c>
      <c r="E46" s="4"/>
      <c r="G46" s="102">
        <v>39</v>
      </c>
      <c r="H46" s="103" t="s">
        <v>131</v>
      </c>
    </row>
    <row r="47" spans="2:8" x14ac:dyDescent="0.25">
      <c r="B47" s="1">
        <v>31</v>
      </c>
      <c r="C47" s="2" t="s">
        <v>26</v>
      </c>
      <c r="D47" s="6" t="s">
        <v>367</v>
      </c>
      <c r="E47" s="4"/>
      <c r="G47" s="102">
        <v>40</v>
      </c>
      <c r="H47" s="103" t="s">
        <v>132</v>
      </c>
    </row>
    <row r="48" spans="2:8" x14ac:dyDescent="0.25">
      <c r="B48" s="1">
        <v>32</v>
      </c>
      <c r="C48" s="2" t="s">
        <v>27</v>
      </c>
      <c r="D48" s="6" t="s">
        <v>367</v>
      </c>
      <c r="E48" s="4"/>
      <c r="G48" s="102">
        <v>41</v>
      </c>
      <c r="H48" s="103" t="s">
        <v>133</v>
      </c>
    </row>
    <row r="49" spans="2:8" x14ac:dyDescent="0.25">
      <c r="B49" s="1">
        <v>33</v>
      </c>
      <c r="C49" s="2" t="s">
        <v>28</v>
      </c>
      <c r="D49" s="6" t="s">
        <v>367</v>
      </c>
      <c r="E49" s="4"/>
      <c r="G49" s="102">
        <v>42</v>
      </c>
      <c r="H49" s="103" t="s">
        <v>91</v>
      </c>
    </row>
    <row r="50" spans="2:8" x14ac:dyDescent="0.25">
      <c r="B50" s="1">
        <v>34</v>
      </c>
      <c r="C50" s="2" t="s">
        <v>29</v>
      </c>
      <c r="D50" s="6" t="s">
        <v>367</v>
      </c>
      <c r="E50" s="4"/>
      <c r="G50" s="102">
        <v>43</v>
      </c>
      <c r="H50" s="103" t="s">
        <v>92</v>
      </c>
    </row>
    <row r="51" spans="2:8" x14ac:dyDescent="0.25">
      <c r="B51" s="1">
        <v>35</v>
      </c>
      <c r="C51" s="2" t="s">
        <v>30</v>
      </c>
      <c r="D51" s="6" t="s">
        <v>367</v>
      </c>
      <c r="E51" s="4"/>
      <c r="G51" s="102">
        <v>48</v>
      </c>
      <c r="H51" s="103" t="s">
        <v>373</v>
      </c>
    </row>
    <row r="52" spans="2:8" x14ac:dyDescent="0.25">
      <c r="B52" s="1">
        <v>36</v>
      </c>
      <c r="C52" s="2" t="s">
        <v>31</v>
      </c>
      <c r="D52" s="6" t="s">
        <v>367</v>
      </c>
      <c r="E52" s="4"/>
      <c r="G52" s="102">
        <v>51</v>
      </c>
      <c r="H52" s="103" t="s">
        <v>93</v>
      </c>
    </row>
    <row r="53" spans="2:8" x14ac:dyDescent="0.25">
      <c r="B53" s="1">
        <v>37</v>
      </c>
      <c r="C53" s="2" t="s">
        <v>32</v>
      </c>
      <c r="D53" s="6" t="s">
        <v>367</v>
      </c>
      <c r="E53" s="4"/>
      <c r="G53" s="102">
        <v>52</v>
      </c>
      <c r="H53" s="103" t="s">
        <v>134</v>
      </c>
    </row>
    <row r="54" spans="2:8" x14ac:dyDescent="0.25">
      <c r="B54" s="1">
        <v>38</v>
      </c>
      <c r="C54" s="2" t="s">
        <v>33</v>
      </c>
      <c r="D54" s="6" t="s">
        <v>50</v>
      </c>
      <c r="E54" s="4"/>
      <c r="G54" s="102">
        <v>53</v>
      </c>
      <c r="H54" s="103" t="s">
        <v>129</v>
      </c>
    </row>
    <row r="55" spans="2:8" ht="28.5" x14ac:dyDescent="0.25">
      <c r="B55" s="1" t="s">
        <v>39</v>
      </c>
      <c r="C55" s="3" t="s">
        <v>419</v>
      </c>
      <c r="D55" s="6" t="s">
        <v>367</v>
      </c>
      <c r="E55" s="4"/>
      <c r="G55" s="102">
        <v>54</v>
      </c>
      <c r="H55" s="103" t="s">
        <v>94</v>
      </c>
    </row>
    <row r="56" spans="2:8" x14ac:dyDescent="0.25">
      <c r="B56" s="1">
        <v>48</v>
      </c>
      <c r="C56" s="3" t="s">
        <v>40</v>
      </c>
      <c r="D56" s="6" t="s">
        <v>367</v>
      </c>
      <c r="E56" s="4"/>
      <c r="G56" s="102">
        <v>55</v>
      </c>
      <c r="H56" s="103" t="s">
        <v>96</v>
      </c>
    </row>
    <row r="57" spans="2:8" x14ac:dyDescent="0.25">
      <c r="B57" s="1">
        <v>49</v>
      </c>
      <c r="C57" s="3" t="s">
        <v>41</v>
      </c>
      <c r="D57" s="6" t="s">
        <v>50</v>
      </c>
      <c r="E57" s="4"/>
      <c r="G57" s="102">
        <v>56</v>
      </c>
      <c r="H57" s="103" t="s">
        <v>98</v>
      </c>
    </row>
    <row r="58" spans="2:8" x14ac:dyDescent="0.25">
      <c r="B58" s="1">
        <v>50</v>
      </c>
      <c r="C58" s="3" t="s">
        <v>42</v>
      </c>
      <c r="D58" s="6" t="s">
        <v>367</v>
      </c>
      <c r="E58" s="4"/>
      <c r="G58" s="102">
        <v>57</v>
      </c>
      <c r="H58" s="103" t="s">
        <v>100</v>
      </c>
    </row>
    <row r="59" spans="2:8" x14ac:dyDescent="0.25">
      <c r="B59" s="1">
        <v>54</v>
      </c>
      <c r="C59" s="111" t="s">
        <v>349</v>
      </c>
      <c r="D59" s="6" t="s">
        <v>367</v>
      </c>
      <c r="E59" s="4"/>
      <c r="G59" s="102">
        <v>58</v>
      </c>
      <c r="H59" s="103" t="s">
        <v>102</v>
      </c>
    </row>
    <row r="60" spans="2:8" x14ac:dyDescent="0.25">
      <c r="B60" s="1">
        <v>55</v>
      </c>
      <c r="C60" s="105" t="s">
        <v>420</v>
      </c>
      <c r="D60" s="6" t="s">
        <v>367</v>
      </c>
      <c r="E60" s="4"/>
      <c r="G60" s="102">
        <v>59</v>
      </c>
      <c r="H60" s="103" t="s">
        <v>104</v>
      </c>
    </row>
    <row r="61" spans="2:8" x14ac:dyDescent="0.25">
      <c r="B61" s="1">
        <v>56</v>
      </c>
      <c r="C61" s="105" t="s">
        <v>421</v>
      </c>
      <c r="D61" s="6" t="s">
        <v>367</v>
      </c>
      <c r="E61" s="4"/>
      <c r="G61" s="102">
        <v>60</v>
      </c>
      <c r="H61" s="103" t="s">
        <v>177</v>
      </c>
    </row>
    <row r="62" spans="2:8" x14ac:dyDescent="0.25">
      <c r="G62" s="102">
        <v>61</v>
      </c>
      <c r="H62" s="103" t="s">
        <v>106</v>
      </c>
    </row>
    <row r="63" spans="2:8" x14ac:dyDescent="0.25">
      <c r="G63" s="102">
        <v>62</v>
      </c>
      <c r="H63" s="103" t="s">
        <v>108</v>
      </c>
    </row>
    <row r="64" spans="2:8" x14ac:dyDescent="0.25">
      <c r="B64" s="165" t="s">
        <v>374</v>
      </c>
      <c r="C64" s="167"/>
      <c r="G64" s="102">
        <v>63</v>
      </c>
      <c r="H64" s="103" t="s">
        <v>110</v>
      </c>
    </row>
    <row r="65" spans="2:8" x14ac:dyDescent="0.25">
      <c r="B65" s="101" t="s">
        <v>174</v>
      </c>
      <c r="C65" s="101" t="s">
        <v>0</v>
      </c>
      <c r="G65" s="102">
        <v>64</v>
      </c>
      <c r="H65" s="103" t="s">
        <v>111</v>
      </c>
    </row>
    <row r="66" spans="2:8" ht="28.5" x14ac:dyDescent="0.25">
      <c r="B66" s="1">
        <v>1</v>
      </c>
      <c r="C66" s="2" t="s">
        <v>426</v>
      </c>
      <c r="G66" s="102">
        <v>71</v>
      </c>
      <c r="H66" s="104" t="s">
        <v>378</v>
      </c>
    </row>
    <row r="67" spans="2:8" ht="28.5" x14ac:dyDescent="0.25">
      <c r="B67" s="1">
        <v>2</v>
      </c>
      <c r="C67" s="2" t="s">
        <v>375</v>
      </c>
      <c r="G67" s="102">
        <v>74</v>
      </c>
      <c r="H67" s="41" t="s">
        <v>112</v>
      </c>
    </row>
    <row r="68" spans="2:8" x14ac:dyDescent="0.25">
      <c r="B68" s="1">
        <v>4</v>
      </c>
      <c r="C68" s="2" t="s">
        <v>376</v>
      </c>
      <c r="G68" s="102">
        <v>75</v>
      </c>
      <c r="H68" s="41" t="s">
        <v>113</v>
      </c>
    </row>
    <row r="69" spans="2:8" ht="28.5" x14ac:dyDescent="0.25">
      <c r="B69" s="1">
        <v>5</v>
      </c>
      <c r="C69" s="2" t="s">
        <v>377</v>
      </c>
      <c r="G69" s="102">
        <v>76</v>
      </c>
      <c r="H69" s="41" t="s">
        <v>114</v>
      </c>
    </row>
    <row r="70" spans="2:8" ht="28.5" x14ac:dyDescent="0.25">
      <c r="B70" s="1">
        <v>6</v>
      </c>
      <c r="C70" s="2" t="s">
        <v>427</v>
      </c>
      <c r="G70" s="102">
        <v>77</v>
      </c>
      <c r="H70" s="41" t="s">
        <v>115</v>
      </c>
    </row>
    <row r="71" spans="2:8" x14ac:dyDescent="0.25">
      <c r="B71" s="1">
        <v>7</v>
      </c>
      <c r="C71" s="2" t="s">
        <v>379</v>
      </c>
      <c r="G71" s="102">
        <v>78</v>
      </c>
      <c r="H71" s="41" t="s">
        <v>128</v>
      </c>
    </row>
    <row r="72" spans="2:8" ht="42.75" x14ac:dyDescent="0.25">
      <c r="B72" s="1">
        <v>8</v>
      </c>
      <c r="C72" s="2" t="s">
        <v>380</v>
      </c>
      <c r="G72" s="102">
        <v>80</v>
      </c>
      <c r="H72" s="41" t="s">
        <v>135</v>
      </c>
    </row>
    <row r="73" spans="2:8" x14ac:dyDescent="0.25">
      <c r="G73" s="102">
        <v>82</v>
      </c>
      <c r="H73" s="103" t="s">
        <v>80</v>
      </c>
    </row>
    <row r="74" spans="2:8" x14ac:dyDescent="0.25">
      <c r="G74" s="102">
        <v>83</v>
      </c>
      <c r="H74" s="103" t="s">
        <v>82</v>
      </c>
    </row>
    <row r="75" spans="2:8" x14ac:dyDescent="0.25">
      <c r="G75" s="102">
        <v>84</v>
      </c>
      <c r="H75" s="103" t="s">
        <v>84</v>
      </c>
    </row>
    <row r="76" spans="2:8" x14ac:dyDescent="0.25">
      <c r="G76" s="102">
        <v>85</v>
      </c>
      <c r="H76" s="103" t="s">
        <v>86</v>
      </c>
    </row>
    <row r="77" spans="2:8" x14ac:dyDescent="0.25">
      <c r="G77" s="102">
        <v>86</v>
      </c>
      <c r="H77" s="103" t="s">
        <v>88</v>
      </c>
    </row>
    <row r="78" spans="2:8" x14ac:dyDescent="0.25">
      <c r="G78" s="102">
        <v>87</v>
      </c>
      <c r="H78" s="103" t="s">
        <v>90</v>
      </c>
    </row>
    <row r="79" spans="2:8" x14ac:dyDescent="0.25">
      <c r="G79" s="102">
        <v>88</v>
      </c>
      <c r="H79" s="103" t="s">
        <v>381</v>
      </c>
    </row>
    <row r="80" spans="2:8" x14ac:dyDescent="0.25">
      <c r="G80" s="102">
        <v>89</v>
      </c>
      <c r="H80" s="103" t="s">
        <v>95</v>
      </c>
    </row>
    <row r="81" spans="7:8" x14ac:dyDescent="0.25">
      <c r="G81" s="102">
        <v>90</v>
      </c>
      <c r="H81" s="103" t="s">
        <v>97</v>
      </c>
    </row>
    <row r="82" spans="7:8" x14ac:dyDescent="0.25">
      <c r="G82" s="102">
        <v>91</v>
      </c>
      <c r="H82" s="103" t="s">
        <v>99</v>
      </c>
    </row>
    <row r="83" spans="7:8" x14ac:dyDescent="0.25">
      <c r="G83" s="102">
        <v>92</v>
      </c>
      <c r="H83" s="103" t="s">
        <v>101</v>
      </c>
    </row>
    <row r="84" spans="7:8" x14ac:dyDescent="0.25">
      <c r="G84" s="102">
        <v>93</v>
      </c>
      <c r="H84" s="103" t="s">
        <v>103</v>
      </c>
    </row>
    <row r="85" spans="7:8" x14ac:dyDescent="0.25">
      <c r="G85" s="102">
        <v>94</v>
      </c>
      <c r="H85" s="103" t="s">
        <v>105</v>
      </c>
    </row>
    <row r="86" spans="7:8" x14ac:dyDescent="0.25">
      <c r="G86" s="102">
        <v>95</v>
      </c>
      <c r="H86" s="103" t="s">
        <v>178</v>
      </c>
    </row>
    <row r="87" spans="7:8" x14ac:dyDescent="0.25">
      <c r="G87" s="102">
        <v>96</v>
      </c>
      <c r="H87" s="103" t="s">
        <v>107</v>
      </c>
    </row>
    <row r="88" spans="7:8" x14ac:dyDescent="0.25">
      <c r="G88" s="102">
        <v>97</v>
      </c>
      <c r="H88" s="103" t="s">
        <v>109</v>
      </c>
    </row>
    <row r="89" spans="7:8" x14ac:dyDescent="0.25">
      <c r="G89" s="102">
        <v>99</v>
      </c>
      <c r="H89" s="103" t="s">
        <v>73</v>
      </c>
    </row>
    <row r="90" spans="7:8" x14ac:dyDescent="0.25">
      <c r="G90" s="102">
        <v>100</v>
      </c>
      <c r="H90" s="103" t="s">
        <v>136</v>
      </c>
    </row>
    <row r="91" spans="7:8" x14ac:dyDescent="0.25">
      <c r="G91" s="102">
        <v>101</v>
      </c>
      <c r="H91" s="103" t="s">
        <v>382</v>
      </c>
    </row>
    <row r="92" spans="7:8" x14ac:dyDescent="0.25">
      <c r="G92" s="102">
        <v>107</v>
      </c>
      <c r="H92" s="105" t="s">
        <v>383</v>
      </c>
    </row>
    <row r="93" spans="7:8" x14ac:dyDescent="0.25">
      <c r="G93" s="109">
        <v>108</v>
      </c>
      <c r="H93" s="105" t="s">
        <v>350</v>
      </c>
    </row>
    <row r="94" spans="7:8" x14ac:dyDescent="0.25">
      <c r="G94" s="109">
        <v>109</v>
      </c>
      <c r="H94" s="105" t="s">
        <v>351</v>
      </c>
    </row>
    <row r="95" spans="7:8" x14ac:dyDescent="0.25">
      <c r="G95" s="109">
        <v>110</v>
      </c>
      <c r="H95" s="112" t="s">
        <v>422</v>
      </c>
    </row>
    <row r="96" spans="7:8" x14ac:dyDescent="0.25">
      <c r="G96" s="109">
        <v>111</v>
      </c>
      <c r="H96" s="112" t="s">
        <v>423</v>
      </c>
    </row>
    <row r="97" spans="1:10" x14ac:dyDescent="0.25">
      <c r="G97" s="109">
        <v>112</v>
      </c>
      <c r="H97" s="112" t="s">
        <v>424</v>
      </c>
    </row>
    <row r="98" spans="1:10" x14ac:dyDescent="0.25">
      <c r="G98" s="109">
        <v>113</v>
      </c>
      <c r="H98" s="112" t="s">
        <v>425</v>
      </c>
    </row>
    <row r="100" spans="1:10" x14ac:dyDescent="0.25">
      <c r="A100" s="25"/>
      <c r="B100" s="25"/>
      <c r="C100" s="25"/>
      <c r="D100" s="25"/>
      <c r="E100" s="25"/>
      <c r="F100" s="25"/>
      <c r="G100" s="25"/>
      <c r="H100" s="25"/>
      <c r="I100" s="25"/>
      <c r="J100" s="25"/>
    </row>
    <row r="102" spans="1:10" x14ac:dyDescent="0.25">
      <c r="B102" s="99" t="s">
        <v>353</v>
      </c>
      <c r="C102" s="99"/>
      <c r="D102" s="99"/>
      <c r="E102" s="99"/>
      <c r="F102" s="99"/>
      <c r="G102" s="99"/>
      <c r="H102" s="99"/>
    </row>
    <row r="104" spans="1:10" x14ac:dyDescent="0.25">
      <c r="B104" s="173" t="s">
        <v>361</v>
      </c>
      <c r="C104" s="173"/>
      <c r="D104" s="173"/>
      <c r="E104" s="173"/>
      <c r="G104" s="165" t="s">
        <v>362</v>
      </c>
      <c r="H104" s="167"/>
    </row>
    <row r="105" spans="1:10" ht="30" x14ac:dyDescent="0.25">
      <c r="B105" s="101" t="s">
        <v>47</v>
      </c>
      <c r="C105" s="101" t="s">
        <v>0</v>
      </c>
      <c r="D105" s="101" t="s">
        <v>363</v>
      </c>
      <c r="E105" s="101" t="s">
        <v>364</v>
      </c>
      <c r="G105" s="101" t="s">
        <v>365</v>
      </c>
      <c r="H105" s="101" t="s">
        <v>0</v>
      </c>
    </row>
    <row r="106" spans="1:10" ht="70.5" hidden="1" customHeight="1" outlineLevel="1" x14ac:dyDescent="0.25">
      <c r="B106" s="168" t="s">
        <v>384</v>
      </c>
      <c r="C106" s="169"/>
      <c r="D106" s="169"/>
      <c r="E106" s="170"/>
      <c r="G106" s="106"/>
      <c r="H106" s="101"/>
    </row>
    <row r="107" spans="1:10" ht="30" collapsed="1" x14ac:dyDescent="0.25">
      <c r="B107" s="1">
        <v>39</v>
      </c>
      <c r="C107" s="2" t="s">
        <v>34</v>
      </c>
      <c r="D107" s="6" t="s">
        <v>367</v>
      </c>
      <c r="E107" s="20" t="s">
        <v>385</v>
      </c>
      <c r="G107" s="102">
        <v>2</v>
      </c>
      <c r="H107" s="2" t="s">
        <v>175</v>
      </c>
    </row>
    <row r="108" spans="1:10" ht="42.75" x14ac:dyDescent="0.25">
      <c r="B108" s="1">
        <v>53</v>
      </c>
      <c r="C108" s="113" t="s">
        <v>45</v>
      </c>
      <c r="D108" s="6" t="s">
        <v>367</v>
      </c>
      <c r="E108" s="4"/>
      <c r="G108" s="107">
        <v>65</v>
      </c>
      <c r="H108" s="103" t="s">
        <v>386</v>
      </c>
    </row>
    <row r="109" spans="1:10" ht="28.5" x14ac:dyDescent="0.25">
      <c r="G109" s="107">
        <v>66</v>
      </c>
      <c r="H109" s="103" t="s">
        <v>387</v>
      </c>
    </row>
    <row r="110" spans="1:10" x14ac:dyDescent="0.25">
      <c r="G110" s="108">
        <v>101</v>
      </c>
      <c r="H110" s="103" t="s">
        <v>382</v>
      </c>
    </row>
    <row r="111" spans="1:10" ht="42.75" x14ac:dyDescent="0.25">
      <c r="G111" s="109">
        <v>105</v>
      </c>
      <c r="H111" s="41" t="s">
        <v>388</v>
      </c>
    </row>
    <row r="112" spans="1:10" ht="42.75" x14ac:dyDescent="0.25">
      <c r="G112" s="109">
        <v>106</v>
      </c>
      <c r="H112" s="113" t="s">
        <v>389</v>
      </c>
    </row>
    <row r="114" spans="2:8" x14ac:dyDescent="0.25">
      <c r="B114" s="99" t="s">
        <v>354</v>
      </c>
      <c r="C114" s="99"/>
      <c r="D114" s="99"/>
      <c r="E114" s="99"/>
      <c r="F114" s="99"/>
      <c r="G114" s="99"/>
      <c r="H114" s="99"/>
    </row>
    <row r="116" spans="2:8" x14ac:dyDescent="0.25">
      <c r="B116" s="173" t="s">
        <v>361</v>
      </c>
      <c r="C116" s="173"/>
      <c r="D116" s="173"/>
      <c r="E116" s="173"/>
      <c r="G116" s="165" t="s">
        <v>362</v>
      </c>
      <c r="H116" s="167"/>
    </row>
    <row r="117" spans="2:8" ht="30" x14ac:dyDescent="0.25">
      <c r="B117" s="101" t="s">
        <v>47</v>
      </c>
      <c r="C117" s="101" t="s">
        <v>0</v>
      </c>
      <c r="D117" s="101" t="s">
        <v>363</v>
      </c>
      <c r="E117" s="101" t="s">
        <v>364</v>
      </c>
      <c r="G117" s="101" t="s">
        <v>365</v>
      </c>
      <c r="H117" s="101" t="s">
        <v>0</v>
      </c>
    </row>
    <row r="118" spans="2:8" ht="149.25" hidden="1" customHeight="1" outlineLevel="1" x14ac:dyDescent="0.25">
      <c r="B118" s="168" t="s">
        <v>390</v>
      </c>
      <c r="C118" s="169"/>
      <c r="D118" s="169"/>
      <c r="E118" s="170"/>
    </row>
    <row r="119" spans="2:8" ht="30" collapsed="1" x14ac:dyDescent="0.25">
      <c r="B119" s="1">
        <v>44</v>
      </c>
      <c r="C119" s="2" t="s">
        <v>35</v>
      </c>
      <c r="D119" s="6" t="s">
        <v>367</v>
      </c>
      <c r="E119" s="20" t="s">
        <v>123</v>
      </c>
      <c r="G119" s="102">
        <v>2</v>
      </c>
      <c r="H119" s="2" t="s">
        <v>175</v>
      </c>
    </row>
    <row r="120" spans="2:8" ht="42.75" x14ac:dyDescent="0.25">
      <c r="B120" s="1">
        <v>51</v>
      </c>
      <c r="C120" s="41" t="s">
        <v>43</v>
      </c>
      <c r="D120" s="6" t="s">
        <v>50</v>
      </c>
      <c r="E120" s="6" t="s">
        <v>124</v>
      </c>
      <c r="G120" s="107">
        <v>69</v>
      </c>
      <c r="H120" s="103" t="s">
        <v>391</v>
      </c>
    </row>
    <row r="121" spans="2:8" ht="42.75" x14ac:dyDescent="0.25">
      <c r="B121" s="1">
        <v>52</v>
      </c>
      <c r="C121" s="113" t="s">
        <v>44</v>
      </c>
      <c r="D121" s="6" t="s">
        <v>367</v>
      </c>
      <c r="E121" s="4"/>
      <c r="G121" s="107">
        <v>70</v>
      </c>
      <c r="H121" s="103" t="s">
        <v>392</v>
      </c>
    </row>
    <row r="122" spans="2:8" x14ac:dyDescent="0.25">
      <c r="G122" s="108">
        <v>101</v>
      </c>
      <c r="H122" s="103" t="s">
        <v>382</v>
      </c>
    </row>
    <row r="123" spans="2:8" ht="42.75" x14ac:dyDescent="0.25">
      <c r="G123" s="109">
        <v>102</v>
      </c>
      <c r="H123" s="41" t="s">
        <v>393</v>
      </c>
    </row>
    <row r="124" spans="2:8" ht="42.75" x14ac:dyDescent="0.25">
      <c r="B124" s="165" t="s">
        <v>374</v>
      </c>
      <c r="C124" s="167"/>
      <c r="G124" s="109">
        <v>103</v>
      </c>
      <c r="H124" s="41" t="s">
        <v>394</v>
      </c>
    </row>
    <row r="125" spans="2:8" ht="42.75" x14ac:dyDescent="0.25">
      <c r="B125" s="101" t="s">
        <v>174</v>
      </c>
      <c r="C125" s="101" t="s">
        <v>0</v>
      </c>
      <c r="G125" s="109">
        <v>104</v>
      </c>
      <c r="H125" s="41" t="s">
        <v>395</v>
      </c>
    </row>
    <row r="126" spans="2:8" ht="28.5" x14ac:dyDescent="0.25">
      <c r="B126" s="1">
        <v>1</v>
      </c>
      <c r="C126" s="2" t="s">
        <v>426</v>
      </c>
    </row>
    <row r="127" spans="2:8" x14ac:dyDescent="0.25">
      <c r="B127" s="1">
        <v>4</v>
      </c>
      <c r="C127" s="2" t="s">
        <v>376</v>
      </c>
    </row>
    <row r="128" spans="2:8" ht="28.5" x14ac:dyDescent="0.25">
      <c r="B128" s="1">
        <v>5</v>
      </c>
      <c r="C128" s="2" t="s">
        <v>377</v>
      </c>
    </row>
    <row r="135" spans="1:10" x14ac:dyDescent="0.25">
      <c r="A135" s="25"/>
      <c r="B135" s="25"/>
      <c r="C135" s="25"/>
      <c r="D135" s="25"/>
      <c r="E135" s="25"/>
      <c r="F135" s="25"/>
      <c r="G135" s="25"/>
      <c r="H135" s="25"/>
      <c r="I135" s="25"/>
      <c r="J135" s="25"/>
    </row>
    <row r="137" spans="1:10" ht="34.5" customHeight="1" x14ac:dyDescent="0.25">
      <c r="B137" s="174" t="s">
        <v>355</v>
      </c>
      <c r="C137" s="174"/>
      <c r="D137" s="174"/>
      <c r="E137" s="174"/>
      <c r="F137" s="174"/>
      <c r="G137" s="174"/>
      <c r="H137" s="174"/>
    </row>
    <row r="139" spans="1:10" x14ac:dyDescent="0.25">
      <c r="B139" s="173" t="s">
        <v>361</v>
      </c>
      <c r="C139" s="173"/>
      <c r="D139" s="173"/>
      <c r="E139" s="173"/>
      <c r="G139" s="165" t="s">
        <v>362</v>
      </c>
      <c r="H139" s="167"/>
    </row>
    <row r="140" spans="1:10" ht="30" x14ac:dyDescent="0.25">
      <c r="B140" s="101" t="s">
        <v>47</v>
      </c>
      <c r="C140" s="101" t="s">
        <v>0</v>
      </c>
      <c r="D140" s="101" t="s">
        <v>363</v>
      </c>
      <c r="E140" s="101" t="s">
        <v>364</v>
      </c>
      <c r="G140" s="101" t="s">
        <v>365</v>
      </c>
      <c r="H140" s="101" t="s">
        <v>0</v>
      </c>
    </row>
    <row r="141" spans="1:10" ht="53.25" hidden="1" customHeight="1" outlineLevel="1" x14ac:dyDescent="0.25">
      <c r="B141" s="175" t="s">
        <v>396</v>
      </c>
      <c r="C141" s="176"/>
      <c r="D141" s="176"/>
      <c r="E141" s="176"/>
    </row>
    <row r="142" spans="1:10" ht="40.5" hidden="1" customHeight="1" outlineLevel="1" x14ac:dyDescent="0.25">
      <c r="B142" s="110" t="s">
        <v>397</v>
      </c>
      <c r="C142" s="171" t="s">
        <v>398</v>
      </c>
      <c r="D142" s="171"/>
      <c r="E142" s="171"/>
    </row>
    <row r="143" spans="1:10" ht="36" hidden="1" customHeight="1" outlineLevel="1" x14ac:dyDescent="0.25">
      <c r="B143" s="110" t="s">
        <v>399</v>
      </c>
      <c r="C143" s="171" t="s">
        <v>400</v>
      </c>
      <c r="D143" s="171"/>
      <c r="E143" s="171"/>
    </row>
    <row r="144" spans="1:10" ht="164.25" hidden="1" customHeight="1" outlineLevel="1" x14ac:dyDescent="0.25">
      <c r="B144" s="110" t="s">
        <v>401</v>
      </c>
      <c r="C144" s="172" t="s">
        <v>402</v>
      </c>
      <c r="D144" s="171"/>
      <c r="E144" s="171"/>
    </row>
    <row r="145" spans="1:10" ht="49.5" hidden="1" customHeight="1" outlineLevel="1" x14ac:dyDescent="0.25">
      <c r="B145" s="110" t="s">
        <v>403</v>
      </c>
      <c r="C145" s="172" t="s">
        <v>404</v>
      </c>
      <c r="D145" s="171"/>
      <c r="E145" s="171"/>
    </row>
    <row r="146" spans="1:10" ht="45.75" hidden="1" customHeight="1" outlineLevel="1" x14ac:dyDescent="0.25">
      <c r="B146" s="110" t="s">
        <v>405</v>
      </c>
      <c r="C146" s="172" t="s">
        <v>406</v>
      </c>
      <c r="D146" s="171"/>
      <c r="E146" s="171"/>
    </row>
    <row r="147" spans="1:10" ht="92.25" hidden="1" customHeight="1" outlineLevel="1" x14ac:dyDescent="0.25">
      <c r="B147" s="110" t="s">
        <v>407</v>
      </c>
      <c r="C147" s="172" t="s">
        <v>408</v>
      </c>
      <c r="D147" s="171"/>
      <c r="E147" s="171"/>
    </row>
    <row r="148" spans="1:10" collapsed="1" x14ac:dyDescent="0.25">
      <c r="B148" s="1">
        <v>45</v>
      </c>
      <c r="C148" s="2" t="s">
        <v>36</v>
      </c>
      <c r="D148" s="6" t="s">
        <v>50</v>
      </c>
      <c r="E148" s="6" t="s">
        <v>124</v>
      </c>
      <c r="G148" s="1">
        <v>2</v>
      </c>
      <c r="H148" s="2" t="s">
        <v>175</v>
      </c>
    </row>
    <row r="149" spans="1:10" ht="28.5" x14ac:dyDescent="0.25">
      <c r="B149" s="1" t="s">
        <v>37</v>
      </c>
      <c r="C149" s="3" t="s">
        <v>38</v>
      </c>
      <c r="D149" s="6" t="s">
        <v>50</v>
      </c>
      <c r="E149" s="6" t="s">
        <v>124</v>
      </c>
      <c r="G149" s="107">
        <v>73</v>
      </c>
      <c r="H149" s="103" t="s">
        <v>409</v>
      </c>
    </row>
    <row r="150" spans="1:10" x14ac:dyDescent="0.25">
      <c r="G150" s="108">
        <v>98</v>
      </c>
      <c r="H150" s="103" t="s">
        <v>410</v>
      </c>
    </row>
    <row r="151" spans="1:10" x14ac:dyDescent="0.25">
      <c r="B151" s="165" t="s">
        <v>374</v>
      </c>
      <c r="C151" s="167"/>
      <c r="G151" s="108">
        <v>101</v>
      </c>
      <c r="H151" s="103" t="s">
        <v>382</v>
      </c>
    </row>
    <row r="152" spans="1:10" x14ac:dyDescent="0.25">
      <c r="B152" s="101" t="s">
        <v>174</v>
      </c>
      <c r="C152" s="101" t="s">
        <v>0</v>
      </c>
    </row>
    <row r="153" spans="1:10" ht="28.5" x14ac:dyDescent="0.25">
      <c r="B153" s="1">
        <v>1</v>
      </c>
      <c r="C153" s="2" t="s">
        <v>426</v>
      </c>
    </row>
    <row r="154" spans="1:10" x14ac:dyDescent="0.25">
      <c r="B154" s="1">
        <v>4</v>
      </c>
      <c r="C154" s="2" t="s">
        <v>376</v>
      </c>
    </row>
    <row r="155" spans="1:10" ht="28.5" x14ac:dyDescent="0.25">
      <c r="B155" s="1">
        <v>5</v>
      </c>
      <c r="C155" s="2" t="s">
        <v>377</v>
      </c>
    </row>
    <row r="158" spans="1:10" x14ac:dyDescent="0.25">
      <c r="A158" s="25"/>
      <c r="B158" s="25"/>
      <c r="C158" s="25"/>
      <c r="D158" s="25"/>
      <c r="E158" s="25"/>
      <c r="F158" s="25"/>
      <c r="G158" s="25"/>
      <c r="H158" s="25"/>
      <c r="I158" s="25"/>
      <c r="J158" s="25"/>
    </row>
    <row r="160" spans="1:10" x14ac:dyDescent="0.25">
      <c r="B160" s="164" t="s">
        <v>356</v>
      </c>
      <c r="C160" s="164"/>
      <c r="D160" s="164"/>
      <c r="E160" s="164"/>
    </row>
    <row r="162" spans="2:8" x14ac:dyDescent="0.25">
      <c r="B162" s="165" t="s">
        <v>361</v>
      </c>
      <c r="C162" s="166"/>
      <c r="D162" s="166"/>
      <c r="E162" s="167"/>
      <c r="G162" s="165" t="s">
        <v>362</v>
      </c>
      <c r="H162" s="167"/>
    </row>
    <row r="163" spans="2:8" ht="30" x14ac:dyDescent="0.25">
      <c r="B163" s="101" t="s">
        <v>47</v>
      </c>
      <c r="C163" s="101" t="s">
        <v>0</v>
      </c>
      <c r="D163" s="101" t="s">
        <v>363</v>
      </c>
      <c r="E163" s="101" t="s">
        <v>364</v>
      </c>
      <c r="G163" s="101" t="s">
        <v>365</v>
      </c>
      <c r="H163" s="101" t="s">
        <v>0</v>
      </c>
    </row>
    <row r="164" spans="2:8" ht="159.75" hidden="1" customHeight="1" outlineLevel="1" x14ac:dyDescent="0.25">
      <c r="B164" s="168" t="s">
        <v>390</v>
      </c>
      <c r="C164" s="169"/>
      <c r="D164" s="169"/>
      <c r="E164" s="170"/>
    </row>
    <row r="165" spans="2:8" ht="30" collapsed="1" x14ac:dyDescent="0.25">
      <c r="B165" s="1">
        <v>22</v>
      </c>
      <c r="C165" s="2" t="s">
        <v>17</v>
      </c>
      <c r="D165" s="6" t="s">
        <v>367</v>
      </c>
      <c r="E165" s="20" t="s">
        <v>125</v>
      </c>
      <c r="G165" s="1">
        <v>2</v>
      </c>
      <c r="H165" s="2" t="s">
        <v>175</v>
      </c>
    </row>
    <row r="166" spans="2:8" ht="30" x14ac:dyDescent="0.25">
      <c r="B166" s="1">
        <v>23</v>
      </c>
      <c r="C166" s="2" t="s">
        <v>18</v>
      </c>
      <c r="D166" s="6" t="s">
        <v>367</v>
      </c>
      <c r="E166" s="20" t="s">
        <v>125</v>
      </c>
      <c r="G166" s="107">
        <v>44</v>
      </c>
      <c r="H166" s="103" t="s">
        <v>411</v>
      </c>
    </row>
    <row r="167" spans="2:8" ht="30" x14ac:dyDescent="0.25">
      <c r="B167" s="1">
        <v>25</v>
      </c>
      <c r="C167" s="2" t="s">
        <v>20</v>
      </c>
      <c r="D167" s="6" t="s">
        <v>367</v>
      </c>
      <c r="E167" s="20" t="s">
        <v>125</v>
      </c>
      <c r="G167" s="107">
        <v>45</v>
      </c>
      <c r="H167" s="103" t="s">
        <v>412</v>
      </c>
    </row>
    <row r="168" spans="2:8" x14ac:dyDescent="0.25">
      <c r="G168" s="107">
        <v>46</v>
      </c>
      <c r="H168" s="103" t="s">
        <v>413</v>
      </c>
    </row>
    <row r="169" spans="2:8" x14ac:dyDescent="0.25">
      <c r="G169" s="107">
        <v>47</v>
      </c>
      <c r="H169" s="103" t="s">
        <v>414</v>
      </c>
    </row>
    <row r="170" spans="2:8" x14ac:dyDescent="0.25">
      <c r="B170" s="165" t="s">
        <v>374</v>
      </c>
      <c r="C170" s="167"/>
      <c r="G170" s="107">
        <v>49</v>
      </c>
      <c r="H170" s="103" t="s">
        <v>415</v>
      </c>
    </row>
    <row r="171" spans="2:8" x14ac:dyDescent="0.25">
      <c r="B171" s="101" t="s">
        <v>174</v>
      </c>
      <c r="C171" s="101" t="s">
        <v>0</v>
      </c>
      <c r="G171" s="107">
        <v>50</v>
      </c>
      <c r="H171" s="103" t="s">
        <v>416</v>
      </c>
    </row>
    <row r="172" spans="2:8" ht="28.5" x14ac:dyDescent="0.25">
      <c r="B172" s="1">
        <v>1</v>
      </c>
      <c r="C172" s="2" t="s">
        <v>426</v>
      </c>
      <c r="G172" s="107">
        <v>67</v>
      </c>
      <c r="H172" s="103" t="s">
        <v>417</v>
      </c>
    </row>
    <row r="173" spans="2:8" x14ac:dyDescent="0.25">
      <c r="B173" s="1">
        <v>4</v>
      </c>
      <c r="C173" s="2" t="s">
        <v>376</v>
      </c>
      <c r="G173" s="108">
        <v>101</v>
      </c>
      <c r="H173" s="103" t="s">
        <v>382</v>
      </c>
    </row>
    <row r="174" spans="2:8" ht="28.5" x14ac:dyDescent="0.25">
      <c r="B174" s="1">
        <v>5</v>
      </c>
      <c r="C174" s="2" t="s">
        <v>377</v>
      </c>
    </row>
  </sheetData>
  <mergeCells count="38">
    <mergeCell ref="B14:E14"/>
    <mergeCell ref="G14:H18"/>
    <mergeCell ref="B15:E15"/>
    <mergeCell ref="B16:E18"/>
    <mergeCell ref="B4:H4"/>
    <mergeCell ref="B5:H5"/>
    <mergeCell ref="B6:H6"/>
    <mergeCell ref="B7:H7"/>
    <mergeCell ref="B8:H8"/>
    <mergeCell ref="B20:E20"/>
    <mergeCell ref="G20:H20"/>
    <mergeCell ref="B23:E23"/>
    <mergeCell ref="B36:E36"/>
    <mergeCell ref="B38:E38"/>
    <mergeCell ref="G104:H104"/>
    <mergeCell ref="B106:E106"/>
    <mergeCell ref="B116:E116"/>
    <mergeCell ref="G116:H116"/>
    <mergeCell ref="B118:E118"/>
    <mergeCell ref="C146:E146"/>
    <mergeCell ref="C147:E147"/>
    <mergeCell ref="B151:C151"/>
    <mergeCell ref="B137:H137"/>
    <mergeCell ref="B139:E139"/>
    <mergeCell ref="G139:H139"/>
    <mergeCell ref="B141:E141"/>
    <mergeCell ref="C142:E142"/>
    <mergeCell ref="B64:C64"/>
    <mergeCell ref="B124:C124"/>
    <mergeCell ref="C143:E143"/>
    <mergeCell ref="C144:E144"/>
    <mergeCell ref="C145:E145"/>
    <mergeCell ref="B104:E104"/>
    <mergeCell ref="B160:E160"/>
    <mergeCell ref="B162:E162"/>
    <mergeCell ref="G162:H162"/>
    <mergeCell ref="B164:E164"/>
    <mergeCell ref="B170:C170"/>
  </mergeCells>
  <hyperlinks>
    <hyperlink ref="B4" location="APEND6!B13" display="Para el TipoRegimen “002-Sueldos”" xr:uid="{37DC035A-A39F-47DC-8C94-1FA2D9145BE2}"/>
    <hyperlink ref="B5" location="APEND6!B88" display="Para el TipoRegimen “003- Jubilados”, “004-Pensionados” y “012- Jubilados o Pensionados”, específicamente para los casos de Jubilación en una sola exhibición" xr:uid="{E2F5B8D5-91FA-4175-8B8B-BAA1B3BCED0B}"/>
    <hyperlink ref="B6" location="APEND6!B99" display="Para el TipoRegimen “003- Jubilados”, “004-Pensionados” y “012- Jubilados o Pensionados”, específicamente para los casos de Jubilación en parcialidades" xr:uid="{FC916E2E-BAE8-4DE8-94E8-AAC7818B24F6}"/>
    <hyperlink ref="B7:H7" location="APEND6!A131" display="Para el TipoRegimen “05-Asimilados Miembros Sociedades Cooperativas Produccion”, “06-Asimilados Integrantes Sociedades Asociaciones Civiles”, “07-Asimilados Miembros consejos”, “08-Asimilados comisionistas”, “09- Asimilados Honorarios”, “10-Asimilados acciones” y “11-Asimilados otros”" xr:uid="{6BC365D5-94A3-40A0-86F0-1FC586918B26}"/>
    <hyperlink ref="B8" location="APEND6!A137" display="Para el TipoRegimen “13- Indemnización o Separación”" xr:uid="{95FD8EA7-E31D-44FF-860C-C6E44A1A04E0}"/>
    <hyperlink ref="E13" location="MENU!B5" display="Ir al MENÚ" xr:uid="{6F9491A4-6A40-4BC1-B1DC-DE07F4DEB110}"/>
    <hyperlink ref="B5:H5" location="APEND6!B96" display="Para el TipoRegimen “003- Jubilados”, “004-Pensionados” y “012- Jubilados o Pensionados”, específicamente para los casos de Jubilación en una sola exhibición" xr:uid="{B87F5987-3AF8-4F70-B259-D3D31D69B3A6}"/>
    <hyperlink ref="B6:H6" location="APEND6!B108" display="Para el TipoRegimen “003- Jubilados”, “004-Pensionados” y “012- Jubilados o Pensionados”, específicamente para los casos de Jubilación en parcialidades" xr:uid="{4FA038BD-1F86-4F79-806E-0980775FDD3C}"/>
    <hyperlink ref="B8:H8" location="APEND6!B154" display="Para el TipoRegimen “13- Indemnización o Separación”" xr:uid="{0CA476AB-6DBC-403C-9E8D-4F90D6F7F9E8}"/>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81893-98FC-4DA2-8AAE-872F41B75581}">
  <sheetPr codeName="Hoja28"/>
  <dimension ref="B1:J122"/>
  <sheetViews>
    <sheetView showGridLines="0" zoomScale="120" zoomScaleNormal="120" workbookViewId="0">
      <selection activeCell="C4" sqref="C4"/>
    </sheetView>
  </sheetViews>
  <sheetFormatPr baseColWidth="10" defaultRowHeight="15" outlineLevelRow="1" x14ac:dyDescent="0.25"/>
  <cols>
    <col min="1" max="1" width="4" customWidth="1"/>
    <col min="2" max="2" width="24.42578125" customWidth="1"/>
    <col min="3" max="3" width="17.7109375" customWidth="1"/>
    <col min="5" max="5" width="25.140625" customWidth="1"/>
    <col min="6" max="6" width="18.5703125" customWidth="1"/>
    <col min="7" max="7" width="9.140625" customWidth="1"/>
    <col min="8" max="8" width="18.42578125" customWidth="1"/>
    <col min="9" max="9" width="34.28515625" customWidth="1"/>
    <col min="10" max="10" width="17.5703125" customWidth="1"/>
  </cols>
  <sheetData>
    <row r="1" spans="2:10" ht="40.5" customHeight="1" x14ac:dyDescent="0.25"/>
    <row r="3" spans="2:10" x14ac:dyDescent="0.25">
      <c r="B3" s="45" t="s">
        <v>181</v>
      </c>
      <c r="E3" s="46" t="s">
        <v>182</v>
      </c>
      <c r="I3" s="47" t="s">
        <v>183</v>
      </c>
    </row>
    <row r="4" spans="2:10" x14ac:dyDescent="0.25">
      <c r="B4" t="s">
        <v>184</v>
      </c>
      <c r="C4" s="48"/>
      <c r="E4" t="s">
        <v>185</v>
      </c>
      <c r="F4" s="48"/>
      <c r="G4" s="49"/>
      <c r="I4" t="s">
        <v>185</v>
      </c>
      <c r="J4" s="48"/>
    </row>
    <row r="5" spans="2:10" x14ac:dyDescent="0.25">
      <c r="B5" t="s">
        <v>186</v>
      </c>
      <c r="C5" s="48"/>
      <c r="E5" t="s">
        <v>187</v>
      </c>
      <c r="F5" s="48"/>
      <c r="G5" s="49"/>
      <c r="I5" t="s">
        <v>187</v>
      </c>
      <c r="J5" s="48"/>
    </row>
    <row r="6" spans="2:10" x14ac:dyDescent="0.25">
      <c r="B6" t="s">
        <v>188</v>
      </c>
      <c r="C6" s="48"/>
      <c r="E6" t="s">
        <v>189</v>
      </c>
      <c r="F6" s="48"/>
      <c r="G6" s="49"/>
      <c r="I6" t="s">
        <v>189</v>
      </c>
      <c r="J6" s="48"/>
    </row>
    <row r="7" spans="2:10" x14ac:dyDescent="0.25">
      <c r="B7" t="s">
        <v>190</v>
      </c>
      <c r="C7" s="48" t="s">
        <v>191</v>
      </c>
      <c r="E7" t="s">
        <v>192</v>
      </c>
      <c r="F7" s="48"/>
      <c r="G7" s="49"/>
      <c r="I7" t="s">
        <v>192</v>
      </c>
      <c r="J7" s="48"/>
    </row>
    <row r="8" spans="2:10" x14ac:dyDescent="0.25">
      <c r="B8" t="s">
        <v>193</v>
      </c>
      <c r="C8" s="50" t="s">
        <v>194</v>
      </c>
      <c r="E8" t="s">
        <v>195</v>
      </c>
      <c r="F8" s="48"/>
      <c r="G8" s="49"/>
      <c r="I8" t="s">
        <v>196</v>
      </c>
      <c r="J8" s="48"/>
    </row>
    <row r="9" spans="2:10" x14ac:dyDescent="0.25">
      <c r="B9" t="s">
        <v>197</v>
      </c>
      <c r="C9" s="48" t="s">
        <v>198</v>
      </c>
      <c r="I9" t="s">
        <v>199</v>
      </c>
      <c r="J9" s="48"/>
    </row>
    <row r="10" spans="2:10" x14ac:dyDescent="0.25">
      <c r="B10" t="s">
        <v>200</v>
      </c>
      <c r="C10" s="50" t="s">
        <v>194</v>
      </c>
      <c r="I10" t="s">
        <v>201</v>
      </c>
      <c r="J10" s="48" t="s">
        <v>202</v>
      </c>
    </row>
    <row r="11" spans="2:10" x14ac:dyDescent="0.25">
      <c r="B11" t="s">
        <v>203</v>
      </c>
      <c r="C11" s="50" t="s">
        <v>194</v>
      </c>
    </row>
    <row r="12" spans="2:10" x14ac:dyDescent="0.25">
      <c r="B12" t="s">
        <v>204</v>
      </c>
      <c r="C12" s="48"/>
    </row>
    <row r="13" spans="2:10" x14ac:dyDescent="0.25">
      <c r="B13" t="s">
        <v>205</v>
      </c>
      <c r="C13" s="51" t="s">
        <v>206</v>
      </c>
    </row>
    <row r="14" spans="2:10" x14ac:dyDescent="0.25">
      <c r="B14" t="s">
        <v>207</v>
      </c>
      <c r="C14" s="48" t="s">
        <v>208</v>
      </c>
    </row>
    <row r="16" spans="2:10" x14ac:dyDescent="0.25">
      <c r="B16" s="191" t="s">
        <v>209</v>
      </c>
      <c r="C16" s="191"/>
      <c r="D16" s="191"/>
      <c r="E16" s="191"/>
      <c r="F16" s="191"/>
      <c r="G16" s="191"/>
      <c r="H16" s="191"/>
      <c r="I16" s="191"/>
      <c r="J16" s="191"/>
    </row>
    <row r="17" spans="2:10" x14ac:dyDescent="0.25">
      <c r="B17" s="52" t="s">
        <v>210</v>
      </c>
      <c r="C17" s="53"/>
      <c r="E17" s="52" t="s">
        <v>211</v>
      </c>
      <c r="F17" s="4"/>
    </row>
    <row r="19" spans="2:10" x14ac:dyDescent="0.25">
      <c r="B19" s="191" t="s">
        <v>212</v>
      </c>
      <c r="C19" s="191"/>
      <c r="D19" s="191"/>
      <c r="E19" s="191"/>
      <c r="F19" s="191"/>
      <c r="G19" s="191"/>
      <c r="H19" s="191"/>
      <c r="I19" s="191"/>
      <c r="J19" s="191"/>
    </row>
    <row r="20" spans="2:10" x14ac:dyDescent="0.25">
      <c r="B20" s="54" t="s">
        <v>213</v>
      </c>
      <c r="C20" s="4">
        <v>84111505</v>
      </c>
      <c r="E20" s="54" t="s">
        <v>214</v>
      </c>
      <c r="F20" s="50" t="s">
        <v>194</v>
      </c>
      <c r="I20" s="54" t="s">
        <v>215</v>
      </c>
      <c r="J20" s="4" t="s">
        <v>216</v>
      </c>
    </row>
    <row r="21" spans="2:10" x14ac:dyDescent="0.25">
      <c r="B21" s="55"/>
    </row>
    <row r="22" spans="2:10" x14ac:dyDescent="0.25">
      <c r="B22" s="54" t="s">
        <v>217</v>
      </c>
      <c r="C22" s="50" t="s">
        <v>194</v>
      </c>
      <c r="E22" s="54" t="s">
        <v>218</v>
      </c>
      <c r="F22" s="4">
        <v>1</v>
      </c>
      <c r="I22" s="54" t="s">
        <v>219</v>
      </c>
      <c r="J22" s="4"/>
    </row>
    <row r="23" spans="2:10" x14ac:dyDescent="0.25">
      <c r="B23" s="56"/>
      <c r="E23" s="54"/>
      <c r="I23" s="57"/>
    </row>
    <row r="24" spans="2:10" x14ac:dyDescent="0.25">
      <c r="B24" s="54" t="s">
        <v>220</v>
      </c>
      <c r="C24" s="4" t="s">
        <v>221</v>
      </c>
      <c r="E24" s="54" t="s">
        <v>222</v>
      </c>
      <c r="F24" s="4"/>
      <c r="I24" s="54" t="s">
        <v>223</v>
      </c>
      <c r="J24" s="4"/>
    </row>
    <row r="25" spans="2:10" x14ac:dyDescent="0.25">
      <c r="B25" s="55"/>
    </row>
    <row r="26" spans="2:10" x14ac:dyDescent="0.25">
      <c r="B26" s="54" t="s">
        <v>224</v>
      </c>
      <c r="C26" s="48"/>
      <c r="E26" s="54" t="s">
        <v>225</v>
      </c>
      <c r="F26" s="50" t="s">
        <v>194</v>
      </c>
      <c r="I26" s="54" t="s">
        <v>226</v>
      </c>
      <c r="J26" s="50" t="s">
        <v>194</v>
      </c>
    </row>
    <row r="28" spans="2:10" x14ac:dyDescent="0.25">
      <c r="B28" s="192" t="s">
        <v>227</v>
      </c>
      <c r="C28" s="192"/>
      <c r="D28" s="192"/>
      <c r="E28" s="192"/>
      <c r="F28" s="192"/>
      <c r="G28" s="192"/>
      <c r="H28" s="192"/>
      <c r="I28" s="192"/>
      <c r="J28" s="192"/>
    </row>
    <row r="29" spans="2:10" ht="219" customHeight="1" x14ac:dyDescent="0.25">
      <c r="B29" s="188" t="s">
        <v>46</v>
      </c>
      <c r="C29" s="188"/>
      <c r="D29" s="189" t="s">
        <v>465</v>
      </c>
      <c r="E29" s="189"/>
      <c r="F29" s="189"/>
      <c r="G29" s="189"/>
      <c r="H29" s="189"/>
      <c r="I29" s="189"/>
      <c r="J29" s="189"/>
    </row>
    <row r="30" spans="2:10" ht="177" customHeight="1" x14ac:dyDescent="0.25">
      <c r="B30" s="188" t="s">
        <v>228</v>
      </c>
      <c r="C30" s="188"/>
      <c r="D30" s="189" t="s">
        <v>466</v>
      </c>
      <c r="E30" s="190"/>
      <c r="F30" s="190"/>
      <c r="G30" s="190"/>
      <c r="H30" s="190"/>
      <c r="I30" s="190"/>
      <c r="J30" s="190"/>
    </row>
    <row r="31" spans="2:10" ht="111.75" customHeight="1" x14ac:dyDescent="0.25">
      <c r="B31" s="188" t="s">
        <v>229</v>
      </c>
      <c r="C31" s="188"/>
      <c r="D31" s="193" t="s">
        <v>467</v>
      </c>
      <c r="E31" s="194"/>
      <c r="F31" s="194"/>
      <c r="G31" s="194"/>
      <c r="H31" s="194"/>
      <c r="I31" s="194"/>
      <c r="J31" s="194"/>
    </row>
    <row r="32" spans="2:10" ht="117.75" customHeight="1" x14ac:dyDescent="0.25">
      <c r="B32" s="188" t="s">
        <v>230</v>
      </c>
      <c r="C32" s="188"/>
      <c r="D32" s="189" t="s">
        <v>468</v>
      </c>
      <c r="E32" s="190"/>
      <c r="F32" s="190"/>
      <c r="G32" s="190"/>
      <c r="H32" s="190"/>
      <c r="I32" s="190"/>
      <c r="J32" s="190"/>
    </row>
    <row r="33" spans="2:10" ht="112.5" customHeight="1" x14ac:dyDescent="0.25">
      <c r="B33" s="188" t="s">
        <v>231</v>
      </c>
      <c r="C33" s="188"/>
      <c r="D33" s="189" t="s">
        <v>469</v>
      </c>
      <c r="E33" s="190"/>
      <c r="F33" s="190"/>
      <c r="G33" s="190"/>
      <c r="H33" s="190"/>
      <c r="I33" s="190"/>
      <c r="J33" s="190"/>
    </row>
    <row r="34" spans="2:10" ht="255.75" customHeight="1" x14ac:dyDescent="0.25">
      <c r="B34" s="188" t="s">
        <v>232</v>
      </c>
      <c r="C34" s="188"/>
      <c r="D34" s="189" t="s">
        <v>470</v>
      </c>
      <c r="E34" s="190"/>
      <c r="F34" s="190"/>
      <c r="G34" s="190"/>
      <c r="H34" s="190"/>
      <c r="I34" s="190"/>
      <c r="J34" s="190"/>
    </row>
    <row r="35" spans="2:10" ht="142.5" customHeight="1" x14ac:dyDescent="0.25">
      <c r="B35" s="196" t="s">
        <v>233</v>
      </c>
      <c r="C35" s="197"/>
      <c r="D35" s="202" t="s">
        <v>234</v>
      </c>
      <c r="E35" s="203"/>
      <c r="F35" s="203"/>
      <c r="G35" s="203"/>
      <c r="H35" s="203"/>
      <c r="I35" s="203"/>
      <c r="J35" s="203"/>
    </row>
    <row r="36" spans="2:10" x14ac:dyDescent="0.25">
      <c r="B36" s="198"/>
      <c r="C36" s="199"/>
      <c r="D36" s="58"/>
      <c r="E36" s="59" t="s">
        <v>235</v>
      </c>
      <c r="F36" s="59" t="s">
        <v>236</v>
      </c>
      <c r="G36" s="44"/>
      <c r="H36" s="60" t="s">
        <v>54</v>
      </c>
      <c r="I36" s="61">
        <f>IFERROR(DATEDIF(E37,F37,"y"),"")</f>
        <v>0</v>
      </c>
      <c r="J36" s="62"/>
    </row>
    <row r="37" spans="2:10" x14ac:dyDescent="0.25">
      <c r="B37" s="198"/>
      <c r="C37" s="199"/>
      <c r="D37" s="58"/>
      <c r="E37" s="63">
        <v>45901</v>
      </c>
      <c r="F37" s="63">
        <v>45904</v>
      </c>
      <c r="G37" s="44"/>
      <c r="H37" s="60" t="s">
        <v>237</v>
      </c>
      <c r="I37" s="61">
        <f>IFERROR(DATEDIF(E37,F37,"YM"),"")</f>
        <v>0</v>
      </c>
      <c r="J37" s="62"/>
    </row>
    <row r="38" spans="2:10" x14ac:dyDescent="0.25">
      <c r="B38" s="198"/>
      <c r="C38" s="199"/>
      <c r="D38" s="58"/>
      <c r="E38" s="44"/>
      <c r="F38" s="44"/>
      <c r="G38" s="44"/>
      <c r="H38" s="60" t="s">
        <v>57</v>
      </c>
      <c r="I38" s="61">
        <f>IFERROR(DATEDIF(E37,F37,"MD"),"")</f>
        <v>3</v>
      </c>
      <c r="J38" s="62"/>
    </row>
    <row r="39" spans="2:10" x14ac:dyDescent="0.25">
      <c r="B39" s="198"/>
      <c r="C39" s="199"/>
      <c r="D39" s="58"/>
      <c r="E39" s="44"/>
      <c r="F39" s="44"/>
      <c r="G39" s="44"/>
      <c r="J39" s="62"/>
    </row>
    <row r="40" spans="2:10" x14ac:dyDescent="0.25">
      <c r="B40" s="198"/>
      <c r="C40" s="199"/>
      <c r="D40" s="58"/>
      <c r="E40" s="44"/>
      <c r="F40" s="44"/>
      <c r="G40" s="44"/>
      <c r="H40" s="59" t="s">
        <v>233</v>
      </c>
      <c r="I40" s="59" t="s">
        <v>238</v>
      </c>
      <c r="J40" s="62"/>
    </row>
    <row r="41" spans="2:10" x14ac:dyDescent="0.25">
      <c r="B41" s="198"/>
      <c r="C41" s="199"/>
      <c r="D41" s="58"/>
      <c r="E41" s="44"/>
      <c r="F41" s="44"/>
      <c r="G41" s="44"/>
      <c r="H41" s="7" t="s">
        <v>239</v>
      </c>
      <c r="I41" s="7" t="str">
        <f>IFERROR(IF(AND(I36=0,I37&gt;0,I38&gt;0),"P"&amp;I37&amp;"M"&amp;I38&amp;"D",IF(AND(I36&gt;0,I37=0,I38=0),"P"&amp;I36&amp;"Y",IF(AND(I36=0,I37&gt;0,I38=0),"P"&amp;I37&amp;"M",IF(AND(I36=0,I37=0,I38&gt;0),"P"&amp;I38&amp;"D",IF(AND(I36&gt;0,I37=0,I38&gt;0),"P"&amp;I36&amp;"Y"&amp;I38&amp;"D",IF(AND(I36&gt;0,I37&gt;0,I38&gt;0),"P"&amp;I36&amp;"Y"&amp;I37&amp;"M"&amp;I38&amp;"D",IF(AND(I36&gt;0,I37&gt;0,I38=0),"P"&amp;I36&amp;"Y"&amp;I37&amp;"M",""))))))),"")</f>
        <v>P3D</v>
      </c>
      <c r="J41" s="62"/>
    </row>
    <row r="42" spans="2:10" x14ac:dyDescent="0.25">
      <c r="B42" s="200"/>
      <c r="C42" s="201"/>
      <c r="D42" s="64"/>
      <c r="E42" s="65"/>
      <c r="F42" s="65"/>
      <c r="G42" s="65"/>
      <c r="H42" s="7" t="s">
        <v>240</v>
      </c>
      <c r="I42" s="4" t="str">
        <f>IFERROR("P"&amp;INT(DATEDIF(E37,F37,"d")/7)&amp;"W","")</f>
        <v>P0W</v>
      </c>
      <c r="J42" s="66"/>
    </row>
    <row r="43" spans="2:10" ht="124.5" customHeight="1" x14ac:dyDescent="0.25">
      <c r="B43" s="196" t="s">
        <v>241</v>
      </c>
      <c r="C43" s="197"/>
      <c r="D43" s="202" t="s">
        <v>242</v>
      </c>
      <c r="E43" s="203"/>
      <c r="F43" s="203"/>
      <c r="G43" s="203"/>
      <c r="H43" s="203"/>
      <c r="I43" s="203"/>
      <c r="J43" s="203"/>
    </row>
    <row r="44" spans="2:10" ht="15" customHeight="1" thickBot="1" x14ac:dyDescent="0.3">
      <c r="B44" s="198"/>
      <c r="C44" s="199"/>
      <c r="D44" s="67"/>
      <c r="E44" s="68"/>
      <c r="F44" s="68"/>
      <c r="G44" s="68"/>
      <c r="H44" s="68"/>
      <c r="I44" s="68"/>
      <c r="J44" s="69"/>
    </row>
    <row r="45" spans="2:10" ht="15" customHeight="1" x14ac:dyDescent="0.25">
      <c r="B45" s="198"/>
      <c r="C45" s="199"/>
      <c r="D45" s="70"/>
      <c r="E45" s="71" t="s">
        <v>243</v>
      </c>
      <c r="F45" s="204" t="s">
        <v>0</v>
      </c>
      <c r="G45" s="204"/>
      <c r="H45" s="204"/>
      <c r="I45" s="43" t="s">
        <v>244</v>
      </c>
      <c r="J45" s="72"/>
    </row>
    <row r="46" spans="2:10" ht="15" customHeight="1" x14ac:dyDescent="0.25">
      <c r="B46" s="198"/>
      <c r="C46" s="199"/>
      <c r="D46" s="70"/>
      <c r="E46" s="73">
        <v>1</v>
      </c>
      <c r="F46" s="195" t="s">
        <v>245</v>
      </c>
      <c r="G46" s="195"/>
      <c r="H46" s="195"/>
      <c r="I46" s="7" t="s">
        <v>246</v>
      </c>
      <c r="J46" s="74"/>
    </row>
    <row r="47" spans="2:10" ht="52.5" hidden="1" customHeight="1" outlineLevel="1" x14ac:dyDescent="0.25">
      <c r="B47" s="198"/>
      <c r="C47" s="199"/>
      <c r="D47" s="70"/>
      <c r="E47" s="205" t="s">
        <v>247</v>
      </c>
      <c r="F47" s="206"/>
      <c r="G47" s="206"/>
      <c r="H47" s="206"/>
      <c r="I47" s="207"/>
      <c r="J47" s="74"/>
    </row>
    <row r="48" spans="2:10" ht="15" customHeight="1" collapsed="1" x14ac:dyDescent="0.25">
      <c r="B48" s="198"/>
      <c r="C48" s="199"/>
      <c r="D48" s="70"/>
      <c r="E48" s="73">
        <v>2</v>
      </c>
      <c r="F48" s="195" t="s">
        <v>248</v>
      </c>
      <c r="G48" s="195"/>
      <c r="H48" s="195"/>
      <c r="I48" s="7" t="s">
        <v>249</v>
      </c>
      <c r="J48" s="74"/>
    </row>
    <row r="49" spans="2:10" ht="39" hidden="1" customHeight="1" outlineLevel="1" x14ac:dyDescent="0.25">
      <c r="B49" s="198"/>
      <c r="C49" s="199"/>
      <c r="D49" s="70"/>
      <c r="E49" s="205" t="s">
        <v>250</v>
      </c>
      <c r="F49" s="206"/>
      <c r="G49" s="206"/>
      <c r="H49" s="206"/>
      <c r="I49" s="207"/>
      <c r="J49" s="74"/>
    </row>
    <row r="50" spans="2:10" ht="15" customHeight="1" collapsed="1" x14ac:dyDescent="0.25">
      <c r="B50" s="198"/>
      <c r="C50" s="199"/>
      <c r="D50" s="70"/>
      <c r="E50" s="73">
        <v>3</v>
      </c>
      <c r="F50" s="195" t="s">
        <v>251</v>
      </c>
      <c r="G50" s="195"/>
      <c r="H50" s="195"/>
      <c r="I50" s="7" t="s">
        <v>252</v>
      </c>
      <c r="J50" s="74"/>
    </row>
    <row r="51" spans="2:10" ht="101.25" hidden="1" customHeight="1" outlineLevel="1" x14ac:dyDescent="0.25">
      <c r="B51" s="198"/>
      <c r="C51" s="199"/>
      <c r="D51" s="70"/>
      <c r="E51" s="205" t="s">
        <v>253</v>
      </c>
      <c r="F51" s="206"/>
      <c r="G51" s="206"/>
      <c r="H51" s="206"/>
      <c r="I51" s="207"/>
      <c r="J51" s="74"/>
    </row>
    <row r="52" spans="2:10" ht="15" customHeight="1" collapsed="1" x14ac:dyDescent="0.25">
      <c r="B52" s="198"/>
      <c r="C52" s="199"/>
      <c r="D52" s="70"/>
      <c r="E52" s="73">
        <v>4</v>
      </c>
      <c r="F52" s="195" t="s">
        <v>254</v>
      </c>
      <c r="G52" s="195"/>
      <c r="H52" s="195"/>
      <c r="I52" s="7" t="s">
        <v>255</v>
      </c>
      <c r="J52" s="74"/>
    </row>
    <row r="53" spans="2:10" ht="112.5" hidden="1" customHeight="1" outlineLevel="1" x14ac:dyDescent="0.25">
      <c r="B53" s="198"/>
      <c r="C53" s="199"/>
      <c r="D53" s="70"/>
      <c r="E53" s="208" t="s">
        <v>256</v>
      </c>
      <c r="F53" s="208"/>
      <c r="G53" s="208"/>
      <c r="H53" s="208"/>
      <c r="I53" s="208"/>
      <c r="J53" s="74"/>
    </row>
    <row r="54" spans="2:10" ht="15" customHeight="1" collapsed="1" x14ac:dyDescent="0.25">
      <c r="B54" s="198"/>
      <c r="C54" s="199"/>
      <c r="D54" s="70"/>
      <c r="E54" s="73">
        <v>5</v>
      </c>
      <c r="F54" s="195" t="s">
        <v>257</v>
      </c>
      <c r="G54" s="195"/>
      <c r="H54" s="195"/>
      <c r="I54" s="7" t="s">
        <v>258</v>
      </c>
      <c r="J54" s="74"/>
    </row>
    <row r="55" spans="2:10" ht="243.75" hidden="1" customHeight="1" outlineLevel="1" x14ac:dyDescent="0.25">
      <c r="B55" s="198"/>
      <c r="C55" s="199"/>
      <c r="D55" s="70"/>
      <c r="E55" s="205" t="s">
        <v>259</v>
      </c>
      <c r="F55" s="206"/>
      <c r="G55" s="206"/>
      <c r="H55" s="206"/>
      <c r="I55" s="207"/>
      <c r="J55" s="74"/>
    </row>
    <row r="56" spans="2:10" ht="15" customHeight="1" collapsed="1" x14ac:dyDescent="0.25">
      <c r="B56" s="198"/>
      <c r="C56" s="199"/>
      <c r="D56" s="70"/>
      <c r="E56" s="73">
        <v>6</v>
      </c>
      <c r="F56" s="195" t="s">
        <v>260</v>
      </c>
      <c r="G56" s="195"/>
      <c r="H56" s="195"/>
      <c r="I56" s="7" t="s">
        <v>261</v>
      </c>
      <c r="J56" s="74"/>
    </row>
    <row r="57" spans="2:10" ht="210.75" hidden="1" customHeight="1" outlineLevel="1" x14ac:dyDescent="0.25">
      <c r="B57" s="198"/>
      <c r="C57" s="199"/>
      <c r="D57" s="70"/>
      <c r="E57" s="205" t="s">
        <v>262</v>
      </c>
      <c r="F57" s="206"/>
      <c r="G57" s="206"/>
      <c r="H57" s="206"/>
      <c r="I57" s="207"/>
      <c r="J57" s="74"/>
    </row>
    <row r="58" spans="2:10" ht="15" customHeight="1" collapsed="1" x14ac:dyDescent="0.25">
      <c r="B58" s="198"/>
      <c r="C58" s="199"/>
      <c r="D58" s="70"/>
      <c r="E58" s="73">
        <v>7</v>
      </c>
      <c r="F58" s="195" t="s">
        <v>263</v>
      </c>
      <c r="G58" s="195"/>
      <c r="H58" s="195"/>
      <c r="I58" s="7" t="s">
        <v>264</v>
      </c>
      <c r="J58" s="74"/>
    </row>
    <row r="59" spans="2:10" ht="215.25" hidden="1" customHeight="1" outlineLevel="1" x14ac:dyDescent="0.25">
      <c r="B59" s="198"/>
      <c r="C59" s="199"/>
      <c r="D59" s="70"/>
      <c r="E59" s="208" t="s">
        <v>265</v>
      </c>
      <c r="F59" s="208"/>
      <c r="G59" s="208"/>
      <c r="H59" s="208"/>
      <c r="I59" s="208"/>
      <c r="J59" s="74"/>
    </row>
    <row r="60" spans="2:10" ht="15" customHeight="1" collapsed="1" x14ac:dyDescent="0.25">
      <c r="B60" s="198"/>
      <c r="C60" s="199"/>
      <c r="D60" s="70"/>
      <c r="E60" s="75">
        <v>8</v>
      </c>
      <c r="F60" s="214" t="s">
        <v>266</v>
      </c>
      <c r="G60" s="214"/>
      <c r="H60" s="214"/>
      <c r="J60" s="74"/>
    </row>
    <row r="61" spans="2:10" ht="122.25" hidden="1" customHeight="1" outlineLevel="1" x14ac:dyDescent="0.25">
      <c r="B61" s="198"/>
      <c r="C61" s="199"/>
      <c r="D61" s="70"/>
      <c r="E61" s="208" t="s">
        <v>267</v>
      </c>
      <c r="F61" s="208"/>
      <c r="G61" s="208"/>
      <c r="H61" s="208"/>
      <c r="I61" s="208"/>
      <c r="J61" s="74"/>
    </row>
    <row r="62" spans="2:10" ht="32.25" customHeight="1" collapsed="1" x14ac:dyDescent="0.25">
      <c r="B62" s="198"/>
      <c r="C62" s="199"/>
      <c r="D62" s="70"/>
      <c r="E62" s="76">
        <v>9</v>
      </c>
      <c r="F62" s="216" t="s">
        <v>268</v>
      </c>
      <c r="G62" s="216"/>
      <c r="H62" s="216"/>
      <c r="J62" s="74"/>
    </row>
    <row r="63" spans="2:10" ht="15" customHeight="1" x14ac:dyDescent="0.25">
      <c r="B63" s="198"/>
      <c r="C63" s="199"/>
      <c r="D63" s="70"/>
      <c r="E63" s="73">
        <v>10</v>
      </c>
      <c r="F63" s="195" t="s">
        <v>269</v>
      </c>
      <c r="G63" s="195"/>
      <c r="H63" s="195"/>
      <c r="J63" s="74"/>
    </row>
    <row r="64" spans="2:10" ht="15" customHeight="1" x14ac:dyDescent="0.25">
      <c r="B64" s="200"/>
      <c r="C64" s="201"/>
      <c r="D64" s="70"/>
      <c r="E64" s="77">
        <v>99</v>
      </c>
      <c r="F64" s="217" t="s">
        <v>270</v>
      </c>
      <c r="G64" s="217"/>
      <c r="H64" s="217"/>
      <c r="J64" s="74"/>
    </row>
    <row r="65" spans="2:10" ht="207" customHeight="1" x14ac:dyDescent="0.25">
      <c r="B65" s="209" t="s">
        <v>271</v>
      </c>
      <c r="C65" s="210"/>
      <c r="D65" s="211" t="s">
        <v>471</v>
      </c>
      <c r="E65" s="212"/>
      <c r="F65" s="212"/>
      <c r="G65" s="212"/>
      <c r="H65" s="212"/>
      <c r="I65" s="212"/>
      <c r="J65" s="213"/>
    </row>
    <row r="66" spans="2:10" ht="167.25" customHeight="1" x14ac:dyDescent="0.25">
      <c r="B66" s="188" t="s">
        <v>272</v>
      </c>
      <c r="C66" s="188"/>
      <c r="D66" s="211" t="s">
        <v>472</v>
      </c>
      <c r="E66" s="221"/>
      <c r="F66" s="221"/>
      <c r="G66" s="221"/>
      <c r="H66" s="221"/>
      <c r="I66" s="221"/>
      <c r="J66" s="222"/>
    </row>
    <row r="67" spans="2:10" x14ac:dyDescent="0.25">
      <c r="B67" s="188"/>
      <c r="C67" s="188"/>
      <c r="D67" s="78"/>
      <c r="E67" s="79"/>
      <c r="F67" s="79"/>
      <c r="G67" s="80"/>
      <c r="H67" s="80"/>
      <c r="I67" s="80"/>
      <c r="J67" s="81"/>
    </row>
    <row r="68" spans="2:10" ht="25.5" customHeight="1" x14ac:dyDescent="0.25">
      <c r="B68" s="188"/>
      <c r="C68" s="188"/>
      <c r="D68" s="82"/>
      <c r="E68" s="43" t="s">
        <v>273</v>
      </c>
      <c r="F68" s="43" t="s">
        <v>0</v>
      </c>
      <c r="G68" s="204" t="s">
        <v>244</v>
      </c>
      <c r="H68" s="204"/>
      <c r="I68" s="44"/>
      <c r="J68" s="62"/>
    </row>
    <row r="69" spans="2:10" x14ac:dyDescent="0.25">
      <c r="B69" s="188"/>
      <c r="C69" s="188"/>
      <c r="D69" s="82"/>
      <c r="E69" s="21">
        <v>1</v>
      </c>
      <c r="F69" s="2" t="s">
        <v>274</v>
      </c>
      <c r="G69" s="215" t="s">
        <v>275</v>
      </c>
      <c r="H69" s="215"/>
      <c r="I69" s="44"/>
      <c r="J69" s="62"/>
    </row>
    <row r="70" spans="2:10" x14ac:dyDescent="0.25">
      <c r="B70" s="188"/>
      <c r="C70" s="188"/>
      <c r="D70" s="82"/>
      <c r="E70" s="21">
        <v>2</v>
      </c>
      <c r="F70" s="2" t="s">
        <v>276</v>
      </c>
      <c r="G70" s="215" t="s">
        <v>275</v>
      </c>
      <c r="H70" s="215"/>
      <c r="I70" s="44"/>
      <c r="J70" s="62"/>
    </row>
    <row r="71" spans="2:10" x14ac:dyDescent="0.25">
      <c r="B71" s="188"/>
      <c r="C71" s="188"/>
      <c r="D71" s="82"/>
      <c r="E71" s="21">
        <v>3</v>
      </c>
      <c r="F71" s="2" t="s">
        <v>277</v>
      </c>
      <c r="G71" s="215" t="s">
        <v>275</v>
      </c>
      <c r="H71" s="215"/>
      <c r="I71" s="44"/>
      <c r="J71" s="62"/>
    </row>
    <row r="72" spans="2:10" x14ac:dyDescent="0.25">
      <c r="B72" s="188"/>
      <c r="C72" s="188"/>
      <c r="D72" s="82"/>
      <c r="E72" s="21">
        <v>4</v>
      </c>
      <c r="F72" s="2" t="s">
        <v>278</v>
      </c>
      <c r="G72" s="215" t="s">
        <v>264</v>
      </c>
      <c r="H72" s="215"/>
      <c r="I72" s="44"/>
      <c r="J72" s="62"/>
    </row>
    <row r="73" spans="2:10" x14ac:dyDescent="0.25">
      <c r="B73" s="188"/>
      <c r="C73" s="188"/>
      <c r="D73" s="82"/>
      <c r="E73" s="21">
        <v>5</v>
      </c>
      <c r="F73" s="2" t="s">
        <v>279</v>
      </c>
      <c r="G73" s="215" t="s">
        <v>280</v>
      </c>
      <c r="H73" s="215"/>
      <c r="I73" s="44"/>
      <c r="J73" s="62"/>
    </row>
    <row r="74" spans="2:10" x14ac:dyDescent="0.25">
      <c r="B74" s="188"/>
      <c r="C74" s="188"/>
      <c r="D74" s="82"/>
      <c r="E74" s="21">
        <v>6</v>
      </c>
      <c r="F74" s="2" t="s">
        <v>281</v>
      </c>
      <c r="G74" s="215" t="s">
        <v>282</v>
      </c>
      <c r="H74" s="215"/>
      <c r="I74" s="44"/>
      <c r="J74" s="62"/>
    </row>
    <row r="75" spans="2:10" x14ac:dyDescent="0.25">
      <c r="B75" s="188"/>
      <c r="C75" s="188"/>
      <c r="D75" s="82"/>
      <c r="E75" s="21">
        <v>7</v>
      </c>
      <c r="F75" s="2" t="s">
        <v>283</v>
      </c>
      <c r="G75" s="215" t="s">
        <v>284</v>
      </c>
      <c r="H75" s="215"/>
      <c r="I75" s="44"/>
      <c r="J75" s="62"/>
    </row>
    <row r="76" spans="2:10" x14ac:dyDescent="0.25">
      <c r="B76" s="188"/>
      <c r="C76" s="188"/>
      <c r="D76" s="82"/>
      <c r="E76" s="21">
        <v>8</v>
      </c>
      <c r="F76" s="2" t="s">
        <v>285</v>
      </c>
      <c r="G76" s="215" t="s">
        <v>286</v>
      </c>
      <c r="H76" s="215"/>
      <c r="I76" s="44"/>
      <c r="J76" s="62"/>
    </row>
    <row r="77" spans="2:10" x14ac:dyDescent="0.25">
      <c r="B77" s="188"/>
      <c r="C77" s="188"/>
      <c r="D77" s="82"/>
      <c r="E77" s="83">
        <v>99</v>
      </c>
      <c r="F77" s="84" t="s">
        <v>287</v>
      </c>
      <c r="G77" s="44"/>
      <c r="H77" s="44"/>
      <c r="I77" s="44"/>
      <c r="J77" s="62"/>
    </row>
    <row r="78" spans="2:10" x14ac:dyDescent="0.25">
      <c r="B78" s="188"/>
      <c r="C78" s="188"/>
      <c r="D78" s="85"/>
      <c r="E78" s="65"/>
      <c r="F78" s="65"/>
      <c r="G78" s="65"/>
      <c r="H78" s="65"/>
      <c r="I78" s="65"/>
      <c r="J78" s="66"/>
    </row>
    <row r="79" spans="2:10" ht="315.75" hidden="1" customHeight="1" outlineLevel="1" x14ac:dyDescent="0.25">
      <c r="B79" s="188"/>
      <c r="C79" s="188"/>
      <c r="D79" s="175" t="s">
        <v>288</v>
      </c>
      <c r="E79" s="176"/>
      <c r="F79" s="176"/>
      <c r="G79" s="176"/>
      <c r="H79" s="176"/>
      <c r="I79" s="176"/>
      <c r="J79" s="176"/>
    </row>
    <row r="80" spans="2:10" ht="15" customHeight="1" collapsed="1" x14ac:dyDescent="0.25"/>
    <row r="81" spans="2:10" ht="109.5" customHeight="1" x14ac:dyDescent="0.25">
      <c r="B81" s="188" t="s">
        <v>289</v>
      </c>
      <c r="C81" s="188"/>
      <c r="D81" s="218" t="s">
        <v>290</v>
      </c>
      <c r="E81" s="219"/>
      <c r="F81" s="219"/>
      <c r="G81" s="219"/>
      <c r="H81" s="219"/>
      <c r="I81" s="219"/>
      <c r="J81" s="220"/>
    </row>
    <row r="82" spans="2:10" ht="15" customHeight="1" x14ac:dyDescent="0.25">
      <c r="B82" s="188"/>
      <c r="C82" s="188"/>
      <c r="D82" s="42"/>
      <c r="E82" s="86"/>
      <c r="F82" s="86"/>
      <c r="G82" s="86"/>
      <c r="H82" s="86"/>
      <c r="I82" s="86"/>
      <c r="J82" s="86"/>
    </row>
    <row r="83" spans="2:10" ht="15" hidden="1" customHeight="1" outlineLevel="1" x14ac:dyDescent="0.25">
      <c r="B83" s="188"/>
      <c r="C83" s="188"/>
      <c r="D83" s="42"/>
      <c r="E83" s="71" t="s">
        <v>291</v>
      </c>
      <c r="F83" s="204" t="s">
        <v>0</v>
      </c>
      <c r="G83" s="204"/>
      <c r="H83" s="204"/>
      <c r="I83" s="86"/>
      <c r="J83" s="86"/>
    </row>
    <row r="84" spans="2:10" ht="15" hidden="1" customHeight="1" outlineLevel="1" x14ac:dyDescent="0.25">
      <c r="B84" s="188"/>
      <c r="C84" s="188"/>
      <c r="D84" s="42"/>
      <c r="E84" s="21">
        <v>2</v>
      </c>
      <c r="F84" s="195" t="s">
        <v>292</v>
      </c>
      <c r="G84" s="195"/>
      <c r="H84" s="195"/>
      <c r="I84" s="202" t="s">
        <v>293</v>
      </c>
      <c r="J84" s="203"/>
    </row>
    <row r="85" spans="2:10" ht="15" hidden="1" customHeight="1" outlineLevel="1" x14ac:dyDescent="0.25">
      <c r="B85" s="188"/>
      <c r="C85" s="188"/>
      <c r="D85" s="42"/>
      <c r="E85" s="21">
        <v>3</v>
      </c>
      <c r="F85" s="195" t="s">
        <v>294</v>
      </c>
      <c r="G85" s="195"/>
      <c r="H85" s="195"/>
      <c r="I85" s="203"/>
      <c r="J85" s="203"/>
    </row>
    <row r="86" spans="2:10" ht="15" hidden="1" customHeight="1" outlineLevel="1" x14ac:dyDescent="0.25">
      <c r="B86" s="188"/>
      <c r="C86" s="188"/>
      <c r="D86" s="42"/>
      <c r="E86" s="21">
        <v>4</v>
      </c>
      <c r="F86" s="195" t="s">
        <v>295</v>
      </c>
      <c r="G86" s="195"/>
      <c r="H86" s="195"/>
      <c r="I86" s="203"/>
      <c r="J86" s="203"/>
    </row>
    <row r="87" spans="2:10" ht="33.75" hidden="1" customHeight="1" outlineLevel="1" x14ac:dyDescent="0.25">
      <c r="B87" s="188"/>
      <c r="C87" s="188"/>
      <c r="D87" s="42"/>
      <c r="E87" s="21">
        <v>5</v>
      </c>
      <c r="F87" s="195" t="s">
        <v>296</v>
      </c>
      <c r="G87" s="195"/>
      <c r="H87" s="195"/>
      <c r="I87" s="223" t="s">
        <v>297</v>
      </c>
      <c r="J87" s="224"/>
    </row>
    <row r="88" spans="2:10" ht="33" hidden="1" customHeight="1" outlineLevel="1" x14ac:dyDescent="0.25">
      <c r="B88" s="188"/>
      <c r="C88" s="188"/>
      <c r="D88" s="42"/>
      <c r="E88" s="21">
        <v>6</v>
      </c>
      <c r="F88" s="195" t="s">
        <v>298</v>
      </c>
      <c r="G88" s="195"/>
      <c r="H88" s="195"/>
      <c r="I88" s="224"/>
      <c r="J88" s="224"/>
    </row>
    <row r="89" spans="2:10" ht="15" hidden="1" customHeight="1" outlineLevel="1" x14ac:dyDescent="0.25">
      <c r="B89" s="188"/>
      <c r="C89" s="188"/>
      <c r="D89" s="42"/>
      <c r="E89" s="21">
        <v>7</v>
      </c>
      <c r="F89" s="195" t="s">
        <v>299</v>
      </c>
      <c r="G89" s="195"/>
      <c r="H89" s="195"/>
      <c r="I89" s="224"/>
      <c r="J89" s="224"/>
    </row>
    <row r="90" spans="2:10" ht="15" hidden="1" customHeight="1" outlineLevel="1" x14ac:dyDescent="0.25">
      <c r="B90" s="188"/>
      <c r="C90" s="188"/>
      <c r="D90" s="42"/>
      <c r="E90" s="21">
        <v>8</v>
      </c>
      <c r="F90" s="195" t="s">
        <v>300</v>
      </c>
      <c r="G90" s="195"/>
      <c r="H90" s="195"/>
      <c r="I90" s="224"/>
      <c r="J90" s="224"/>
    </row>
    <row r="91" spans="2:10" ht="15" hidden="1" customHeight="1" outlineLevel="1" x14ac:dyDescent="0.25">
      <c r="B91" s="188"/>
      <c r="C91" s="188"/>
      <c r="D91" s="42"/>
      <c r="E91" s="21">
        <v>9</v>
      </c>
      <c r="F91" s="195" t="s">
        <v>301</v>
      </c>
      <c r="G91" s="195"/>
      <c r="H91" s="195"/>
      <c r="I91" s="224"/>
      <c r="J91" s="224"/>
    </row>
    <row r="92" spans="2:10" ht="15" hidden="1" customHeight="1" outlineLevel="1" x14ac:dyDescent="0.25">
      <c r="B92" s="188"/>
      <c r="C92" s="188"/>
      <c r="D92" s="42"/>
      <c r="E92" s="21">
        <v>10</v>
      </c>
      <c r="F92" s="195" t="s">
        <v>302</v>
      </c>
      <c r="G92" s="195"/>
      <c r="H92" s="195"/>
      <c r="I92" s="224"/>
      <c r="J92" s="224"/>
    </row>
    <row r="93" spans="2:10" ht="15" hidden="1" customHeight="1" outlineLevel="1" x14ac:dyDescent="0.25">
      <c r="B93" s="188"/>
      <c r="C93" s="188"/>
      <c r="D93" s="42"/>
      <c r="E93" s="21">
        <v>11</v>
      </c>
      <c r="F93" s="195" t="s">
        <v>303</v>
      </c>
      <c r="G93" s="195"/>
      <c r="H93" s="195"/>
      <c r="I93" s="224"/>
      <c r="J93" s="224"/>
    </row>
    <row r="94" spans="2:10" ht="15" hidden="1" customHeight="1" outlineLevel="1" x14ac:dyDescent="0.25">
      <c r="B94" s="188"/>
      <c r="C94" s="188"/>
      <c r="D94" s="42"/>
      <c r="E94" s="21">
        <v>12</v>
      </c>
      <c r="F94" s="195" t="s">
        <v>304</v>
      </c>
      <c r="G94" s="195"/>
      <c r="H94" s="195"/>
      <c r="I94" s="224"/>
      <c r="J94" s="224"/>
    </row>
    <row r="95" spans="2:10" ht="15" hidden="1" customHeight="1" outlineLevel="1" x14ac:dyDescent="0.25">
      <c r="B95" s="188"/>
      <c r="C95" s="188"/>
      <c r="D95" s="42"/>
      <c r="E95" s="21">
        <v>13</v>
      </c>
      <c r="F95" s="195" t="s">
        <v>305</v>
      </c>
      <c r="G95" s="195"/>
      <c r="H95" s="195"/>
      <c r="I95" s="224"/>
      <c r="J95" s="224"/>
    </row>
    <row r="96" spans="2:10" hidden="1" outlineLevel="1" x14ac:dyDescent="0.25">
      <c r="B96" s="188"/>
      <c r="C96" s="188"/>
      <c r="E96" s="21">
        <v>99</v>
      </c>
      <c r="F96" s="195" t="s">
        <v>306</v>
      </c>
      <c r="G96" s="195"/>
      <c r="H96" s="195"/>
      <c r="I96" s="224"/>
      <c r="J96" s="224"/>
    </row>
    <row r="97" spans="2:10" hidden="1" outlineLevel="1" x14ac:dyDescent="0.25">
      <c r="B97" s="188"/>
      <c r="C97" s="188"/>
      <c r="E97" s="87"/>
      <c r="F97" s="88"/>
      <c r="G97" s="88"/>
      <c r="H97" s="88"/>
      <c r="I97" s="89"/>
      <c r="J97" s="89"/>
    </row>
    <row r="98" spans="2:10" ht="217.5" hidden="1" customHeight="1" outlineLevel="1" x14ac:dyDescent="0.25">
      <c r="B98" s="188"/>
      <c r="C98" s="188"/>
      <c r="E98" s="175" t="s">
        <v>307</v>
      </c>
      <c r="F98" s="176"/>
      <c r="G98" s="176"/>
      <c r="H98" s="176"/>
      <c r="I98" s="176"/>
      <c r="J98" s="176"/>
    </row>
    <row r="99" spans="2:10" ht="15" customHeight="1" collapsed="1" x14ac:dyDescent="0.25"/>
    <row r="100" spans="2:10" ht="96.75" customHeight="1" x14ac:dyDescent="0.25">
      <c r="B100" s="228" t="s">
        <v>308</v>
      </c>
      <c r="C100" s="228"/>
      <c r="D100" s="202" t="s">
        <v>309</v>
      </c>
      <c r="E100" s="203"/>
      <c r="F100" s="203"/>
      <c r="G100" s="203"/>
      <c r="H100" s="203"/>
      <c r="I100" s="203"/>
      <c r="J100" s="203"/>
    </row>
    <row r="101" spans="2:10" ht="99.75" customHeight="1" x14ac:dyDescent="0.25">
      <c r="B101" s="228" t="s">
        <v>310</v>
      </c>
      <c r="C101" s="228"/>
      <c r="D101" s="202" t="s">
        <v>311</v>
      </c>
      <c r="E101" s="203"/>
      <c r="F101" s="203"/>
      <c r="G101" s="203"/>
      <c r="H101" s="203"/>
      <c r="I101" s="203"/>
      <c r="J101" s="203"/>
    </row>
    <row r="102" spans="2:10" ht="126.75" customHeight="1" x14ac:dyDescent="0.25">
      <c r="B102" s="228" t="s">
        <v>312</v>
      </c>
      <c r="C102" s="228"/>
      <c r="D102" s="229" t="s">
        <v>313</v>
      </c>
      <c r="E102" s="230"/>
      <c r="F102" s="230"/>
      <c r="G102" s="230"/>
      <c r="H102" s="230"/>
      <c r="I102" s="230"/>
      <c r="J102" s="230"/>
    </row>
    <row r="103" spans="2:10" ht="182.25" customHeight="1" x14ac:dyDescent="0.25">
      <c r="B103" s="228" t="s">
        <v>314</v>
      </c>
      <c r="C103" s="228"/>
      <c r="D103" s="202" t="s">
        <v>315</v>
      </c>
      <c r="E103" s="203"/>
      <c r="F103" s="203"/>
      <c r="G103" s="203"/>
      <c r="H103" s="203"/>
      <c r="I103" s="203"/>
      <c r="J103" s="203"/>
    </row>
    <row r="104" spans="2:10" ht="128.25" customHeight="1" x14ac:dyDescent="0.25">
      <c r="B104" s="231" t="s">
        <v>49</v>
      </c>
      <c r="C104" s="232"/>
      <c r="D104" s="202" t="s">
        <v>316</v>
      </c>
      <c r="E104" s="203"/>
      <c r="F104" s="203"/>
      <c r="G104" s="203"/>
      <c r="H104" s="203"/>
      <c r="I104" s="203"/>
      <c r="J104" s="203"/>
    </row>
    <row r="105" spans="2:10" ht="15" customHeight="1" thickBot="1" x14ac:dyDescent="0.3">
      <c r="B105" s="233"/>
      <c r="C105" s="234"/>
      <c r="D105" s="90"/>
      <c r="E105" s="79"/>
      <c r="F105" s="79"/>
      <c r="G105" s="79"/>
      <c r="H105" s="79"/>
      <c r="I105" s="79"/>
      <c r="J105" s="91"/>
    </row>
    <row r="106" spans="2:10" ht="15" customHeight="1" x14ac:dyDescent="0.25">
      <c r="B106" s="233"/>
      <c r="C106" s="234"/>
      <c r="D106" s="58"/>
      <c r="E106" s="92" t="s">
        <v>317</v>
      </c>
      <c r="F106" s="40" t="s">
        <v>0</v>
      </c>
      <c r="J106" s="72"/>
    </row>
    <row r="107" spans="2:10" ht="15" customHeight="1" x14ac:dyDescent="0.25">
      <c r="B107" s="233"/>
      <c r="C107" s="234"/>
      <c r="D107" s="58"/>
      <c r="E107" s="21">
        <v>1</v>
      </c>
      <c r="F107" s="2" t="s">
        <v>318</v>
      </c>
      <c r="G107" s="237" t="s">
        <v>319</v>
      </c>
      <c r="H107" s="237"/>
      <c r="I107" s="237"/>
      <c r="J107" s="237"/>
    </row>
    <row r="108" spans="2:10" ht="15" customHeight="1" x14ac:dyDescent="0.25">
      <c r="B108" s="233"/>
      <c r="C108" s="234"/>
      <c r="D108" s="58"/>
      <c r="E108" s="21">
        <v>2</v>
      </c>
      <c r="F108" s="2" t="s">
        <v>320</v>
      </c>
      <c r="G108" s="237"/>
      <c r="H108" s="237"/>
      <c r="I108" s="237"/>
      <c r="J108" s="237"/>
    </row>
    <row r="109" spans="2:10" ht="15" customHeight="1" x14ac:dyDescent="0.25">
      <c r="B109" s="233"/>
      <c r="C109" s="234"/>
      <c r="D109" s="58"/>
      <c r="E109" s="21">
        <v>3</v>
      </c>
      <c r="F109" s="2" t="s">
        <v>321</v>
      </c>
      <c r="G109" s="237"/>
      <c r="H109" s="237"/>
      <c r="I109" s="237"/>
      <c r="J109" s="237"/>
    </row>
    <row r="110" spans="2:10" ht="15" customHeight="1" x14ac:dyDescent="0.25">
      <c r="B110" s="233"/>
      <c r="C110" s="234"/>
      <c r="D110" s="58"/>
      <c r="E110" s="21">
        <v>4</v>
      </c>
      <c r="F110" s="2" t="s">
        <v>322</v>
      </c>
      <c r="G110" s="237"/>
      <c r="H110" s="237"/>
      <c r="I110" s="237"/>
      <c r="J110" s="237"/>
    </row>
    <row r="111" spans="2:10" ht="15" customHeight="1" x14ac:dyDescent="0.25">
      <c r="B111" s="233"/>
      <c r="C111" s="234"/>
      <c r="D111" s="58"/>
      <c r="E111" s="21">
        <v>5</v>
      </c>
      <c r="F111" s="2" t="s">
        <v>323</v>
      </c>
      <c r="G111" s="237"/>
      <c r="H111" s="237"/>
      <c r="I111" s="237"/>
      <c r="J111" s="237"/>
    </row>
    <row r="112" spans="2:10" ht="15" customHeight="1" x14ac:dyDescent="0.25">
      <c r="B112" s="233"/>
      <c r="C112" s="234"/>
      <c r="D112" s="58"/>
      <c r="E112" s="21">
        <v>6</v>
      </c>
      <c r="F112" s="2" t="s">
        <v>324</v>
      </c>
      <c r="G112" s="237"/>
      <c r="H112" s="237"/>
      <c r="I112" s="237"/>
      <c r="J112" s="237"/>
    </row>
    <row r="113" spans="2:10" ht="15" customHeight="1" x14ac:dyDescent="0.25">
      <c r="B113" s="233"/>
      <c r="C113" s="234"/>
      <c r="D113" s="58"/>
      <c r="E113" s="21">
        <v>7</v>
      </c>
      <c r="F113" s="2" t="s">
        <v>325</v>
      </c>
      <c r="G113" s="237"/>
      <c r="H113" s="237"/>
      <c r="I113" s="237"/>
      <c r="J113" s="237"/>
    </row>
    <row r="114" spans="2:10" ht="15" customHeight="1" x14ac:dyDescent="0.25">
      <c r="B114" s="233"/>
      <c r="C114" s="234"/>
      <c r="D114" s="58"/>
      <c r="E114" s="21">
        <v>8</v>
      </c>
      <c r="F114" s="2" t="s">
        <v>326</v>
      </c>
      <c r="G114" s="237"/>
      <c r="H114" s="237"/>
      <c r="I114" s="237"/>
      <c r="J114" s="237"/>
    </row>
    <row r="115" spans="2:10" ht="15" customHeight="1" x14ac:dyDescent="0.25">
      <c r="B115" s="233"/>
      <c r="C115" s="234"/>
      <c r="D115" s="58"/>
      <c r="E115" s="21">
        <v>9</v>
      </c>
      <c r="F115" s="2" t="s">
        <v>327</v>
      </c>
      <c r="G115" s="237"/>
      <c r="H115" s="237"/>
      <c r="I115" s="237"/>
      <c r="J115" s="237"/>
    </row>
    <row r="116" spans="2:10" ht="15" customHeight="1" x14ac:dyDescent="0.25">
      <c r="B116" s="233"/>
      <c r="C116" s="234"/>
      <c r="D116" s="58"/>
      <c r="E116" s="93">
        <v>10</v>
      </c>
      <c r="F116" s="2" t="s">
        <v>328</v>
      </c>
      <c r="G116" s="237"/>
      <c r="H116" s="237"/>
      <c r="I116" s="237"/>
      <c r="J116" s="237"/>
    </row>
    <row r="117" spans="2:10" ht="15" customHeight="1" x14ac:dyDescent="0.25">
      <c r="B117" s="235"/>
      <c r="C117" s="236"/>
      <c r="D117" s="64"/>
      <c r="E117" s="21">
        <v>99</v>
      </c>
      <c r="F117" s="2" t="s">
        <v>329</v>
      </c>
      <c r="G117" s="237"/>
      <c r="H117" s="237"/>
      <c r="I117" s="237"/>
      <c r="J117" s="237"/>
    </row>
    <row r="118" spans="2:10" ht="324" customHeight="1" x14ac:dyDescent="0.25">
      <c r="B118" s="225" t="s">
        <v>330</v>
      </c>
      <c r="C118" s="226"/>
      <c r="D118" s="227" t="s">
        <v>331</v>
      </c>
      <c r="E118" s="219"/>
      <c r="F118" s="219"/>
      <c r="G118" s="219"/>
      <c r="H118" s="219"/>
      <c r="I118" s="219"/>
      <c r="J118" s="220"/>
    </row>
    <row r="119" spans="2:10" ht="74.25" customHeight="1" x14ac:dyDescent="0.25">
      <c r="B119" s="225" t="s">
        <v>332</v>
      </c>
      <c r="C119" s="226"/>
      <c r="D119" s="227" t="s">
        <v>333</v>
      </c>
      <c r="E119" s="219"/>
      <c r="F119" s="219"/>
      <c r="G119" s="219"/>
      <c r="H119" s="219"/>
      <c r="I119" s="219"/>
      <c r="J119" s="220"/>
    </row>
    <row r="120" spans="2:10" ht="275.25" customHeight="1" x14ac:dyDescent="0.25">
      <c r="B120" s="238" t="s">
        <v>334</v>
      </c>
      <c r="C120" s="239"/>
      <c r="D120" s="218" t="s">
        <v>335</v>
      </c>
      <c r="E120" s="219"/>
      <c r="F120" s="219"/>
      <c r="G120" s="219"/>
      <c r="H120" s="219"/>
      <c r="I120" s="219"/>
      <c r="J120" s="220"/>
    </row>
    <row r="121" spans="2:10" ht="292.5" customHeight="1" x14ac:dyDescent="0.25">
      <c r="B121" s="238" t="s">
        <v>336</v>
      </c>
      <c r="C121" s="239"/>
      <c r="D121" s="240" t="s">
        <v>337</v>
      </c>
      <c r="E121" s="241"/>
      <c r="F121" s="241"/>
      <c r="G121" s="241"/>
      <c r="H121" s="241"/>
      <c r="I121" s="241"/>
      <c r="J121" s="242"/>
    </row>
    <row r="122" spans="2:10" ht="206.25" customHeight="1" x14ac:dyDescent="0.25">
      <c r="B122" s="225" t="s">
        <v>338</v>
      </c>
      <c r="C122" s="226"/>
      <c r="D122" s="227" t="s">
        <v>339</v>
      </c>
      <c r="E122" s="219"/>
      <c r="F122" s="219"/>
      <c r="G122" s="219"/>
      <c r="H122" s="219"/>
      <c r="I122" s="219"/>
      <c r="J122" s="220"/>
    </row>
  </sheetData>
  <mergeCells count="93">
    <mergeCell ref="B122:C122"/>
    <mergeCell ref="D122:J122"/>
    <mergeCell ref="B119:C119"/>
    <mergeCell ref="D119:J119"/>
    <mergeCell ref="B120:C120"/>
    <mergeCell ref="D120:J120"/>
    <mergeCell ref="B121:C121"/>
    <mergeCell ref="D121:J121"/>
    <mergeCell ref="B118:C118"/>
    <mergeCell ref="D118:J118"/>
    <mergeCell ref="E98:J98"/>
    <mergeCell ref="B100:C100"/>
    <mergeCell ref="D100:J100"/>
    <mergeCell ref="B101:C101"/>
    <mergeCell ref="D101:J101"/>
    <mergeCell ref="B102:C102"/>
    <mergeCell ref="D102:J102"/>
    <mergeCell ref="B103:C103"/>
    <mergeCell ref="D103:J103"/>
    <mergeCell ref="B104:C117"/>
    <mergeCell ref="D104:J104"/>
    <mergeCell ref="G107:J117"/>
    <mergeCell ref="I87:J96"/>
    <mergeCell ref="F88:H88"/>
    <mergeCell ref="F89:H89"/>
    <mergeCell ref="F90:H90"/>
    <mergeCell ref="F91:H91"/>
    <mergeCell ref="F92:H92"/>
    <mergeCell ref="F93:H93"/>
    <mergeCell ref="F94:H94"/>
    <mergeCell ref="F95:H95"/>
    <mergeCell ref="F96:H96"/>
    <mergeCell ref="G76:H76"/>
    <mergeCell ref="D79:J79"/>
    <mergeCell ref="B81:C98"/>
    <mergeCell ref="D81:J81"/>
    <mergeCell ref="F83:H83"/>
    <mergeCell ref="F84:H84"/>
    <mergeCell ref="I84:J86"/>
    <mergeCell ref="F85:H85"/>
    <mergeCell ref="F86:H86"/>
    <mergeCell ref="F87:H87"/>
    <mergeCell ref="B66:C79"/>
    <mergeCell ref="D66:J66"/>
    <mergeCell ref="G68:H68"/>
    <mergeCell ref="G69:H69"/>
    <mergeCell ref="G70:H70"/>
    <mergeCell ref="G71:H71"/>
    <mergeCell ref="G72:H72"/>
    <mergeCell ref="G73:H73"/>
    <mergeCell ref="G74:H74"/>
    <mergeCell ref="G75:H75"/>
    <mergeCell ref="E61:I61"/>
    <mergeCell ref="F62:H62"/>
    <mergeCell ref="F63:H63"/>
    <mergeCell ref="F64:H64"/>
    <mergeCell ref="B65:C65"/>
    <mergeCell ref="D65:J65"/>
    <mergeCell ref="E55:I55"/>
    <mergeCell ref="F56:H56"/>
    <mergeCell ref="E57:I57"/>
    <mergeCell ref="F58:H58"/>
    <mergeCell ref="E59:I59"/>
    <mergeCell ref="F60:H60"/>
    <mergeCell ref="F54:H54"/>
    <mergeCell ref="B34:C34"/>
    <mergeCell ref="D34:J34"/>
    <mergeCell ref="B35:C42"/>
    <mergeCell ref="D35:J35"/>
    <mergeCell ref="B43:C64"/>
    <mergeCell ref="D43:J43"/>
    <mergeCell ref="F45:H45"/>
    <mergeCell ref="F46:H46"/>
    <mergeCell ref="E47:I47"/>
    <mergeCell ref="F48:H48"/>
    <mergeCell ref="E49:I49"/>
    <mergeCell ref="F50:H50"/>
    <mergeCell ref="E51:I51"/>
    <mergeCell ref="F52:H52"/>
    <mergeCell ref="E53:I53"/>
    <mergeCell ref="B31:C31"/>
    <mergeCell ref="D31:J31"/>
    <mergeCell ref="B32:C32"/>
    <mergeCell ref="D32:J32"/>
    <mergeCell ref="B33:C33"/>
    <mergeCell ref="D33:J33"/>
    <mergeCell ref="B30:C30"/>
    <mergeCell ref="D30:J30"/>
    <mergeCell ref="B16:J16"/>
    <mergeCell ref="B19:J19"/>
    <mergeCell ref="B28:J28"/>
    <mergeCell ref="B29:C29"/>
    <mergeCell ref="D29:J29"/>
  </mergeCells>
  <hyperlinks>
    <hyperlink ref="I3" location="FUNDAMENTO!A268" display="Nodo receptor" xr:uid="{242F63BE-CE9A-4780-945C-F967824475C9}"/>
    <hyperlink ref="B120:C120" location="FSBC!F6" display="Salario base cuota aportación" xr:uid="{3A5EE401-C8DB-465C-85B5-E25AD3D3A183}"/>
    <hyperlink ref="B121" location="DSDI!C6" display="Salario diario integrado" xr:uid="{634F6B89-26FF-4089-8F62-F9089CC4097E}"/>
  </hyperlinks>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C936C677-222D-4ED0-BB68-ED0CFBF1A41F}">
            <xm:f>IF(CONTRA=GENERAL!B$107,1,0)</xm:f>
            <x14:dxf>
              <font>
                <color theme="1"/>
              </font>
            </x14:dxf>
          </x14:cfRule>
          <xm:sqref>D29:J34 D65:J66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ED61F-95FF-40DB-9B65-7E2FD5609E46}">
  <sheetPr codeName="Hoja4"/>
  <dimension ref="B3:G59"/>
  <sheetViews>
    <sheetView showGridLines="0" workbookViewId="0">
      <selection activeCell="E5" sqref="E5"/>
    </sheetView>
  </sheetViews>
  <sheetFormatPr baseColWidth="10" defaultRowHeight="15" x14ac:dyDescent="0.25"/>
  <cols>
    <col min="2" max="2" width="19.28515625" customWidth="1"/>
    <col min="3" max="3" width="15.28515625" customWidth="1"/>
    <col min="4" max="4" width="19" customWidth="1"/>
    <col min="5" max="6" width="18.140625" customWidth="1"/>
    <col min="7" max="7" width="19" customWidth="1"/>
  </cols>
  <sheetData>
    <row r="3" spans="2:7" ht="15.75" thickBot="1" x14ac:dyDescent="0.3">
      <c r="B3" s="19" t="s">
        <v>438</v>
      </c>
    </row>
    <row r="4" spans="2:7" ht="45.75" thickBot="1" x14ac:dyDescent="0.3">
      <c r="B4" s="243" t="s">
        <v>439</v>
      </c>
      <c r="C4" s="244"/>
      <c r="D4" s="119" t="s">
        <v>440</v>
      </c>
      <c r="E4" s="119" t="s">
        <v>441</v>
      </c>
      <c r="F4" s="119" t="s">
        <v>442</v>
      </c>
      <c r="G4" s="119" t="s">
        <v>443</v>
      </c>
    </row>
    <row r="5" spans="2:7" ht="15.75" thickBot="1" x14ac:dyDescent="0.3">
      <c r="B5" s="120">
        <v>46023</v>
      </c>
      <c r="C5" s="120">
        <v>46029</v>
      </c>
      <c r="D5" s="135">
        <f>IF(AND(B5&lt;&gt;"",C5&lt;&gt;""),DATEDIF(B5,C5,"D")+1,"")</f>
        <v>7</v>
      </c>
      <c r="E5" s="121">
        <v>70</v>
      </c>
      <c r="F5" s="122">
        <v>50</v>
      </c>
      <c r="G5" s="123">
        <f>IFERROR(E5*F5,"")</f>
        <v>3500</v>
      </c>
    </row>
    <row r="6" spans="2:7" ht="15.75" thickBot="1" x14ac:dyDescent="0.3">
      <c r="B6" s="120">
        <f>C5+1</f>
        <v>46030</v>
      </c>
      <c r="C6" s="120">
        <f>C5+6</f>
        <v>46035</v>
      </c>
      <c r="D6" s="135">
        <f t="shared" ref="D6:D10" si="0">IF(AND(B6&lt;&gt;"",C6&lt;&gt;""),DATEDIF(B6,C6,"D")+1,"")</f>
        <v>6</v>
      </c>
      <c r="E6" s="121">
        <v>60</v>
      </c>
      <c r="F6" s="122">
        <v>50</v>
      </c>
      <c r="G6" s="123">
        <f t="shared" ref="G6:G10" si="1">IFERROR(E6*F6,"")</f>
        <v>3000</v>
      </c>
    </row>
    <row r="7" spans="2:7" ht="15.75" thickBot="1" x14ac:dyDescent="0.3">
      <c r="B7" s="120">
        <f>C6+1</f>
        <v>46036</v>
      </c>
      <c r="C7" s="120">
        <f>B7+6</f>
        <v>46042</v>
      </c>
      <c r="D7" s="135">
        <f t="shared" si="0"/>
        <v>7</v>
      </c>
      <c r="E7" s="121">
        <v>80</v>
      </c>
      <c r="F7" s="122">
        <v>50</v>
      </c>
      <c r="G7" s="123">
        <f t="shared" si="1"/>
        <v>4000</v>
      </c>
    </row>
    <row r="8" spans="2:7" ht="15.75" thickBot="1" x14ac:dyDescent="0.3">
      <c r="B8" s="120">
        <f>C7+1</f>
        <v>46043</v>
      </c>
      <c r="C8" s="120">
        <f>B8+6</f>
        <v>46049</v>
      </c>
      <c r="D8" s="135">
        <f t="shared" si="0"/>
        <v>7</v>
      </c>
      <c r="E8" s="121">
        <v>75</v>
      </c>
      <c r="F8" s="122">
        <v>50</v>
      </c>
      <c r="G8" s="123">
        <f t="shared" si="1"/>
        <v>3750</v>
      </c>
    </row>
    <row r="9" spans="2:7" ht="15.75" thickBot="1" x14ac:dyDescent="0.3">
      <c r="B9" s="120">
        <f t="shared" ref="B9" si="2">C8+1</f>
        <v>46050</v>
      </c>
      <c r="C9" s="120">
        <v>46052</v>
      </c>
      <c r="D9" s="135">
        <f t="shared" si="0"/>
        <v>3</v>
      </c>
      <c r="E9" s="121">
        <v>65</v>
      </c>
      <c r="F9" s="122">
        <v>50</v>
      </c>
      <c r="G9" s="123">
        <f t="shared" si="1"/>
        <v>3250</v>
      </c>
    </row>
    <row r="10" spans="2:7" ht="15.75" thickBot="1" x14ac:dyDescent="0.3">
      <c r="B10" s="120"/>
      <c r="C10" s="120"/>
      <c r="D10" s="135" t="str">
        <f t="shared" si="0"/>
        <v/>
      </c>
      <c r="E10" s="121">
        <v>20</v>
      </c>
      <c r="F10" s="122">
        <v>50</v>
      </c>
      <c r="G10" s="123">
        <f t="shared" si="1"/>
        <v>1000</v>
      </c>
    </row>
    <row r="11" spans="2:7" ht="15.75" thickBot="1" x14ac:dyDescent="0.3">
      <c r="B11" s="124" t="s">
        <v>179</v>
      </c>
      <c r="C11" s="124"/>
      <c r="D11" s="125">
        <f>SUM(D5:D10)</f>
        <v>30</v>
      </c>
      <c r="E11" s="124"/>
      <c r="F11" s="124"/>
      <c r="G11" s="126">
        <f>SUM(G5:G10)</f>
        <v>18500</v>
      </c>
    </row>
    <row r="14" spans="2:7" x14ac:dyDescent="0.25">
      <c r="B14" s="245" t="s">
        <v>444</v>
      </c>
      <c r="C14" s="245"/>
      <c r="D14" s="127">
        <f>G11</f>
        <v>18500</v>
      </c>
      <c r="E14" s="246" t="str">
        <f>"=      "&amp;IFERROR(ROUND(D14/D15,2),"")</f>
        <v>=      616.67</v>
      </c>
    </row>
    <row r="15" spans="2:7" x14ac:dyDescent="0.25">
      <c r="B15" s="245"/>
      <c r="C15" s="245"/>
      <c r="D15" s="44">
        <f>D11</f>
        <v>30</v>
      </c>
      <c r="E15" s="246"/>
    </row>
    <row r="18" spans="2:3" x14ac:dyDescent="0.25">
      <c r="B18" s="19" t="s">
        <v>445</v>
      </c>
    </row>
    <row r="19" spans="2:3" x14ac:dyDescent="0.25">
      <c r="B19" s="19" t="s">
        <v>118</v>
      </c>
      <c r="C19" s="26">
        <v>46023</v>
      </c>
    </row>
    <row r="20" spans="2:3" x14ac:dyDescent="0.25">
      <c r="B20" s="19" t="s">
        <v>446</v>
      </c>
      <c r="C20" s="128">
        <f>IFERROR(IF(C19&lt;&gt;"",C19-30,""),"")</f>
        <v>45993</v>
      </c>
    </row>
    <row r="21" spans="2:3" ht="30" x14ac:dyDescent="0.25">
      <c r="B21" s="129" t="s">
        <v>447</v>
      </c>
      <c r="C21" s="130"/>
    </row>
    <row r="23" spans="2:3" ht="30" x14ac:dyDescent="0.25">
      <c r="B23" s="5" t="s">
        <v>448</v>
      </c>
      <c r="C23" s="131" t="s">
        <v>449</v>
      </c>
    </row>
    <row r="24" spans="2:3" x14ac:dyDescent="0.25">
      <c r="B24" s="132">
        <f>IF(C20&lt;&gt;"",C20,"")</f>
        <v>45993</v>
      </c>
      <c r="C24" s="11"/>
    </row>
    <row r="25" spans="2:3" x14ac:dyDescent="0.25">
      <c r="B25" s="132">
        <f>IFERROR(B24+1,"")</f>
        <v>45994</v>
      </c>
      <c r="C25" s="11"/>
    </row>
    <row r="26" spans="2:3" x14ac:dyDescent="0.25">
      <c r="B26" s="132">
        <f t="shared" ref="B26:B54" si="3">IFERROR(B25+1,"")</f>
        <v>45995</v>
      </c>
      <c r="C26" s="11">
        <v>6000</v>
      </c>
    </row>
    <row r="27" spans="2:3" x14ac:dyDescent="0.25">
      <c r="B27" s="132">
        <f t="shared" si="3"/>
        <v>45996</v>
      </c>
      <c r="C27" s="11"/>
    </row>
    <row r="28" spans="2:3" x14ac:dyDescent="0.25">
      <c r="B28" s="132">
        <f t="shared" si="3"/>
        <v>45997</v>
      </c>
      <c r="C28" s="11"/>
    </row>
    <row r="29" spans="2:3" x14ac:dyDescent="0.25">
      <c r="B29" s="132">
        <f t="shared" si="3"/>
        <v>45998</v>
      </c>
      <c r="C29" s="11"/>
    </row>
    <row r="30" spans="2:3" x14ac:dyDescent="0.25">
      <c r="B30" s="132">
        <f t="shared" si="3"/>
        <v>45999</v>
      </c>
      <c r="C30" s="11"/>
    </row>
    <row r="31" spans="2:3" x14ac:dyDescent="0.25">
      <c r="B31" s="132">
        <f t="shared" si="3"/>
        <v>46000</v>
      </c>
      <c r="C31" s="11"/>
    </row>
    <row r="32" spans="2:3" x14ac:dyDescent="0.25">
      <c r="B32" s="132">
        <f t="shared" si="3"/>
        <v>46001</v>
      </c>
      <c r="C32" s="11"/>
    </row>
    <row r="33" spans="2:3" x14ac:dyDescent="0.25">
      <c r="B33" s="132">
        <f t="shared" si="3"/>
        <v>46002</v>
      </c>
      <c r="C33" s="11"/>
    </row>
    <row r="34" spans="2:3" x14ac:dyDescent="0.25">
      <c r="B34" s="132">
        <f t="shared" si="3"/>
        <v>46003</v>
      </c>
      <c r="C34" s="11"/>
    </row>
    <row r="35" spans="2:3" x14ac:dyDescent="0.25">
      <c r="B35" s="132">
        <f t="shared" si="3"/>
        <v>46004</v>
      </c>
      <c r="C35" s="11">
        <v>3600</v>
      </c>
    </row>
    <row r="36" spans="2:3" x14ac:dyDescent="0.25">
      <c r="B36" s="132">
        <f t="shared" si="3"/>
        <v>46005</v>
      </c>
      <c r="C36" s="11"/>
    </row>
    <row r="37" spans="2:3" x14ac:dyDescent="0.25">
      <c r="B37" s="132">
        <f t="shared" si="3"/>
        <v>46006</v>
      </c>
      <c r="C37" s="11"/>
    </row>
    <row r="38" spans="2:3" x14ac:dyDescent="0.25">
      <c r="B38" s="132">
        <f t="shared" si="3"/>
        <v>46007</v>
      </c>
      <c r="C38" s="11"/>
    </row>
    <row r="39" spans="2:3" x14ac:dyDescent="0.25">
      <c r="B39" s="132">
        <f t="shared" si="3"/>
        <v>46008</v>
      </c>
      <c r="C39" s="11"/>
    </row>
    <row r="40" spans="2:3" x14ac:dyDescent="0.25">
      <c r="B40" s="132">
        <f>IFERROR(B39+1,"")</f>
        <v>46009</v>
      </c>
      <c r="C40" s="11"/>
    </row>
    <row r="41" spans="2:3" x14ac:dyDescent="0.25">
      <c r="B41" s="132">
        <f t="shared" si="3"/>
        <v>46010</v>
      </c>
      <c r="C41" s="11"/>
    </row>
    <row r="42" spans="2:3" x14ac:dyDescent="0.25">
      <c r="B42" s="132">
        <f t="shared" si="3"/>
        <v>46011</v>
      </c>
      <c r="C42" s="11"/>
    </row>
    <row r="43" spans="2:3" x14ac:dyDescent="0.25">
      <c r="B43" s="132">
        <f t="shared" si="3"/>
        <v>46012</v>
      </c>
      <c r="C43" s="11"/>
    </row>
    <row r="44" spans="2:3" x14ac:dyDescent="0.25">
      <c r="B44" s="132">
        <f t="shared" si="3"/>
        <v>46013</v>
      </c>
      <c r="C44" s="11">
        <v>2800</v>
      </c>
    </row>
    <row r="45" spans="2:3" x14ac:dyDescent="0.25">
      <c r="B45" s="132">
        <f t="shared" si="3"/>
        <v>46014</v>
      </c>
      <c r="C45" s="11"/>
    </row>
    <row r="46" spans="2:3" x14ac:dyDescent="0.25">
      <c r="B46" s="132">
        <f t="shared" si="3"/>
        <v>46015</v>
      </c>
      <c r="C46" s="11"/>
    </row>
    <row r="47" spans="2:3" x14ac:dyDescent="0.25">
      <c r="B47" s="132">
        <f t="shared" si="3"/>
        <v>46016</v>
      </c>
      <c r="C47" s="11"/>
    </row>
    <row r="48" spans="2:3" x14ac:dyDescent="0.25">
      <c r="B48" s="132">
        <f t="shared" si="3"/>
        <v>46017</v>
      </c>
      <c r="C48" s="11"/>
    </row>
    <row r="49" spans="2:6" x14ac:dyDescent="0.25">
      <c r="B49" s="132">
        <f t="shared" si="3"/>
        <v>46018</v>
      </c>
      <c r="C49" s="11"/>
    </row>
    <row r="50" spans="2:6" x14ac:dyDescent="0.25">
      <c r="B50" s="132">
        <f t="shared" si="3"/>
        <v>46019</v>
      </c>
      <c r="C50" s="11">
        <v>1900</v>
      </c>
    </row>
    <row r="51" spans="2:6" x14ac:dyDescent="0.25">
      <c r="B51" s="132">
        <f t="shared" si="3"/>
        <v>46020</v>
      </c>
      <c r="C51" s="11"/>
    </row>
    <row r="52" spans="2:6" x14ac:dyDescent="0.25">
      <c r="B52" s="132">
        <f t="shared" si="3"/>
        <v>46021</v>
      </c>
      <c r="C52" s="11"/>
    </row>
    <row r="53" spans="2:6" x14ac:dyDescent="0.25">
      <c r="B53" s="132">
        <f t="shared" si="3"/>
        <v>46022</v>
      </c>
      <c r="C53" s="11"/>
    </row>
    <row r="54" spans="2:6" ht="16.5" x14ac:dyDescent="0.25">
      <c r="B54" s="132">
        <f t="shared" si="3"/>
        <v>46023</v>
      </c>
      <c r="C54" s="11"/>
      <c r="F54" s="133"/>
    </row>
    <row r="55" spans="2:6" x14ac:dyDescent="0.25">
      <c r="B55" s="44" t="s">
        <v>180</v>
      </c>
      <c r="C55" s="8">
        <f>SUM(C24:C54)</f>
        <v>14300</v>
      </c>
    </row>
    <row r="58" spans="2:6" x14ac:dyDescent="0.25">
      <c r="B58" s="245" t="s">
        <v>444</v>
      </c>
      <c r="C58" s="245"/>
      <c r="D58" s="134">
        <f ca="1">IFERROR(IF(C21="",C55,SUM(INDIRECT(ADDRESS(MATCH(C21,B24:B54,0)+23,3)):C54)),0)</f>
        <v>14300</v>
      </c>
      <c r="E58" s="247" t="str">
        <f ca="1">"=      "&amp;IFERROR(DOLLAR(ROUND(D58/D59,2),2),"")</f>
        <v>=      $476.67</v>
      </c>
    </row>
    <row r="59" spans="2:6" x14ac:dyDescent="0.25">
      <c r="B59" s="245"/>
      <c r="C59" s="245"/>
      <c r="D59" s="44">
        <f ca="1">IFERROR(IF(C21="",30,COUNTA(INDIRECT(ADDRESS(MATCH(C21,B24:B54,0)+23,2)):B54)),0)</f>
        <v>30</v>
      </c>
      <c r="E59" s="247"/>
    </row>
  </sheetData>
  <mergeCells count="5">
    <mergeCell ref="B4:C4"/>
    <mergeCell ref="B14:C15"/>
    <mergeCell ref="E14:E15"/>
    <mergeCell ref="B58:C59"/>
    <mergeCell ref="E58:E59"/>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B156A-642F-4CDF-B81C-2811345394D9}">
  <sheetPr codeName="Hoja5"/>
  <dimension ref="A5:K88"/>
  <sheetViews>
    <sheetView showGridLines="0" zoomScale="110" zoomScaleNormal="110" workbookViewId="0">
      <selection activeCell="D7" sqref="D7"/>
    </sheetView>
  </sheetViews>
  <sheetFormatPr baseColWidth="10" defaultColWidth="9.140625" defaultRowHeight="15" x14ac:dyDescent="0.25"/>
  <cols>
    <col min="2" max="2" width="38.5703125" customWidth="1"/>
    <col min="3" max="3" width="19.140625" customWidth="1"/>
    <col min="4" max="4" width="30.28515625" customWidth="1"/>
    <col min="5" max="5" width="3.140625" customWidth="1"/>
    <col min="6" max="6" width="29" customWidth="1"/>
    <col min="7" max="7" width="17.140625" customWidth="1"/>
    <col min="8" max="8" width="20" customWidth="1"/>
    <col min="9" max="9" width="18.7109375" customWidth="1"/>
  </cols>
  <sheetData>
    <row r="5" spans="2:10" ht="18.75" x14ac:dyDescent="0.3">
      <c r="B5" s="254" t="s">
        <v>137</v>
      </c>
      <c r="C5" s="254"/>
      <c r="D5" s="254"/>
      <c r="E5" s="254"/>
      <c r="F5" s="254"/>
      <c r="G5" s="254"/>
      <c r="H5" s="254"/>
      <c r="I5" s="254"/>
    </row>
    <row r="6" spans="2:10" ht="18.75" x14ac:dyDescent="0.3">
      <c r="B6" s="28"/>
      <c r="C6" s="28"/>
      <c r="D6" s="28"/>
      <c r="E6" s="28"/>
      <c r="F6" s="28"/>
      <c r="G6" s="28"/>
      <c r="H6" s="28"/>
      <c r="I6" s="28"/>
    </row>
    <row r="7" spans="2:10" x14ac:dyDescent="0.25">
      <c r="B7" s="10" t="s">
        <v>118</v>
      </c>
      <c r="D7" s="26">
        <f ca="1">TODAY()</f>
        <v>46163</v>
      </c>
    </row>
    <row r="9" spans="2:10" x14ac:dyDescent="0.25">
      <c r="B9" s="255" t="s">
        <v>450</v>
      </c>
      <c r="C9" s="255"/>
      <c r="D9" s="255"/>
      <c r="E9" s="255"/>
      <c r="F9" s="255"/>
      <c r="G9" s="255"/>
      <c r="H9" s="255"/>
      <c r="I9" s="255"/>
    </row>
    <row r="11" spans="2:10" x14ac:dyDescent="0.25">
      <c r="B11" s="248" t="s">
        <v>117</v>
      </c>
      <c r="C11" s="256"/>
      <c r="D11" s="22">
        <v>45658</v>
      </c>
      <c r="F11" s="33" t="s">
        <v>146</v>
      </c>
    </row>
    <row r="12" spans="2:10" x14ac:dyDescent="0.25">
      <c r="B12" s="248" t="s">
        <v>118</v>
      </c>
      <c r="C12" s="256"/>
      <c r="D12" s="22">
        <f ca="1">TODAY()</f>
        <v>46163</v>
      </c>
      <c r="G12" s="18" t="s">
        <v>148</v>
      </c>
      <c r="H12" s="18" t="s">
        <v>149</v>
      </c>
    </row>
    <row r="13" spans="2:10" x14ac:dyDescent="0.25">
      <c r="B13" s="248" t="str">
        <f ca="1">IFERROR(IF(CONTRA=GENERAL!$B$107,IF(ISODD(MONTH(D7)),"Días devengados del bimestre a calcular",""),""),"")</f>
        <v>Días devengados del bimestre a calcular</v>
      </c>
      <c r="C13" s="256"/>
      <c r="D13">
        <v>61</v>
      </c>
      <c r="F13" s="19" t="s">
        <v>147</v>
      </c>
      <c r="G13" s="34">
        <v>0.11</v>
      </c>
      <c r="H13" s="34">
        <v>0.11</v>
      </c>
      <c r="I13" s="9" t="str">
        <f>IFERROR(IF(CONTRA=GENERAL!$B$107,IF(G13=H13,"No integra al SBC","Integra $"&amp;ROUND(D14*G13,2)),""),"")</f>
        <v>No integra al SBC</v>
      </c>
    </row>
    <row r="14" spans="2:10" x14ac:dyDescent="0.25">
      <c r="B14" s="248" t="s">
        <v>138</v>
      </c>
      <c r="C14" s="256"/>
      <c r="D14" s="30">
        <v>500</v>
      </c>
      <c r="F14" s="19" t="s">
        <v>40</v>
      </c>
      <c r="G14" s="27" t="s">
        <v>48</v>
      </c>
      <c r="H14" s="35" t="str">
        <f>IF(G14="Sí","Cobro al trabajador","")</f>
        <v>Cobro al trabajador</v>
      </c>
      <c r="I14" s="8">
        <v>20</v>
      </c>
      <c r="J14" s="19" t="str">
        <f>IFERROR(IF(H14&lt;&gt;"",IF(I14&gt;=ROUND(D20*0.2,2),"No integra","Integra "&amp;TEXT(0.25,"0%")&amp;" del salario"),""),"")</f>
        <v>Integra 25% del salario</v>
      </c>
    </row>
    <row r="15" spans="2:10" x14ac:dyDescent="0.25">
      <c r="B15" s="248" t="s">
        <v>139</v>
      </c>
      <c r="C15" s="256"/>
      <c r="D15" s="31">
        <v>15</v>
      </c>
      <c r="F15" s="19" t="s">
        <v>150</v>
      </c>
      <c r="G15" s="27">
        <v>1</v>
      </c>
      <c r="H15" s="35" t="str">
        <f>IFERROR(IF(CONTRA=GENERAL!$B$107,IF(G15&lt;&gt;"","Cobro al trabajador",""),""),"")</f>
        <v>Cobro al trabajador</v>
      </c>
      <c r="I15" s="13">
        <v>20</v>
      </c>
    </row>
    <row r="16" spans="2:10" x14ac:dyDescent="0.25">
      <c r="B16" s="248" t="s">
        <v>140</v>
      </c>
      <c r="C16" s="256"/>
      <c r="D16" s="23">
        <f ca="1">IFERROR(VLOOKUP(VALUE(DATEDIF(D11,D12,"y")&amp;"."&amp;DATEDIF(D11,D12,"YM")&amp;DATEDIF(D11,D12,"MD")),TABLAV,3),"")</f>
        <v>14</v>
      </c>
      <c r="F16" s="19" t="s">
        <v>151</v>
      </c>
      <c r="G16" s="13">
        <v>50</v>
      </c>
      <c r="H16" s="19" t="str">
        <f>IFERROR(IF(G16&lt;&gt;"",IF(G16&gt;ROUND(D20*0.4,2),"Integra $"&amp;ROUND(G16-(D20*0.4),2),""),""),"")</f>
        <v>Integra $4.74</v>
      </c>
    </row>
    <row r="17" spans="2:4" x14ac:dyDescent="0.25">
      <c r="B17" s="248" t="s">
        <v>141</v>
      </c>
      <c r="C17" s="256"/>
      <c r="D17" s="32">
        <v>0.25</v>
      </c>
    </row>
    <row r="18" spans="2:4" x14ac:dyDescent="0.25">
      <c r="B18" s="248" t="s">
        <v>68</v>
      </c>
      <c r="C18" s="256"/>
      <c r="D18" s="27" t="s">
        <v>60</v>
      </c>
    </row>
    <row r="19" spans="2:4" x14ac:dyDescent="0.25">
      <c r="B19" s="248" t="s">
        <v>58</v>
      </c>
      <c r="C19" s="256"/>
      <c r="D19" s="12">
        <f>IFERROR(IF(CONTRA=GENERAL!$B$107,VLOOKUP(D18,GENERAL!$B$21:$C$22,2,FALSE),""),"")</f>
        <v>315.04000000000002</v>
      </c>
    </row>
    <row r="20" spans="2:4" x14ac:dyDescent="0.25">
      <c r="B20" s="248" t="s">
        <v>142</v>
      </c>
      <c r="C20" s="256"/>
      <c r="D20" s="27">
        <v>113.14</v>
      </c>
    </row>
    <row r="22" spans="2:4" x14ac:dyDescent="0.25">
      <c r="B22" s="249" t="s">
        <v>340</v>
      </c>
      <c r="C22" s="250"/>
      <c r="D22" s="251"/>
    </row>
    <row r="24" spans="2:4" x14ac:dyDescent="0.25">
      <c r="B24" s="248" t="s">
        <v>143</v>
      </c>
      <c r="C24" s="248"/>
      <c r="D24" s="94">
        <f ca="1">IFERROR(IF(CONTRA=GENERAL!$B$107,ROUND(1+(D15/365)+(D16/365*D17),4),""),"")</f>
        <v>1.0507</v>
      </c>
    </row>
    <row r="25" spans="2:4" x14ac:dyDescent="0.25">
      <c r="B25" s="248" t="s">
        <v>144</v>
      </c>
      <c r="C25" s="248"/>
      <c r="D25" s="141">
        <f ca="1">IFERROR(IF(CONTRA=GENERAL!$B$107,ROUND(D14*D24,2),""),"")</f>
        <v>525.35</v>
      </c>
    </row>
    <row r="26" spans="2:4" x14ac:dyDescent="0.25">
      <c r="B26" s="248" t="s">
        <v>152</v>
      </c>
      <c r="C26" s="248"/>
      <c r="D26" s="141">
        <f>IFERROR(IF(CONTRA=GENERAL!$B$107,IF(ISNUMBER(I13),I13,0),""),"")</f>
        <v>0</v>
      </c>
    </row>
    <row r="27" spans="2:4" x14ac:dyDescent="0.25">
      <c r="B27" s="17" t="s">
        <v>40</v>
      </c>
      <c r="C27" s="17"/>
      <c r="D27" s="141">
        <f>IFERROR(IF(J14&lt;&gt;"",ROUND(D14*0.25,2),0),0)</f>
        <v>125</v>
      </c>
    </row>
    <row r="28" spans="2:4" x14ac:dyDescent="0.25">
      <c r="B28" s="248" t="s">
        <v>153</v>
      </c>
      <c r="C28" s="248"/>
      <c r="D28" s="141">
        <f>IFERROR(IF(CONTRA=GENERAL!B107,IF(I15&lt;ROUND(D20*0.2,2),IF(G15=1,ROUND(D14*0.0833,2),IF(G15=2,ROUND(D14*0.1666,2),ROUND(D14*0.25,2))),0),""),"")</f>
        <v>41.65</v>
      </c>
    </row>
    <row r="29" spans="2:4" x14ac:dyDescent="0.25">
      <c r="B29" s="248" t="s">
        <v>154</v>
      </c>
      <c r="C29" s="248"/>
      <c r="D29" s="141">
        <f>IFERROR(IF(CONTRA=GENERAL!$B$107,IF(G16&gt;ROUND(D20*0.4,2),ROUND(G16-D20*0.4,2),0),""),"")</f>
        <v>4.74</v>
      </c>
    </row>
    <row r="30" spans="2:4" x14ac:dyDescent="0.25">
      <c r="B30" s="248" t="str">
        <f ca="1">IFERROR(IF(ISODD(MONTH(D7)),"(+) Variables del bimestre anterior ("&amp;TEXT(EOMONTH(D7,-2),"mmmm")&amp;"-"&amp;TEXT(EOMONTH(D7,-1),"mmmm")&amp; " " &amp; IF(MONTH(D7)=1,YEAR(D7)-1,YEAR(D7))&amp;")",""),"")</f>
        <v>(+) Variables del bimestre anterior (marzo-abril 2026)</v>
      </c>
      <c r="C30" s="248"/>
      <c r="D30" s="29"/>
    </row>
    <row r="31" spans="2:4" x14ac:dyDescent="0.25">
      <c r="B31" s="36" t="str">
        <f ca="1">IF($B$30&lt;&gt;"","Premio de puntualidad " &amp;TEXT(EOMONTH($D$7,-2),"mmmm"),"")</f>
        <v>Premio de puntualidad marzo</v>
      </c>
      <c r="C31" s="11">
        <v>1500</v>
      </c>
      <c r="D31" s="94"/>
    </row>
    <row r="32" spans="2:4" x14ac:dyDescent="0.25">
      <c r="B32" s="36" t="str">
        <f ca="1">IF($B$30&lt;&gt;"","Premio de puntualidad " &amp;TEXT(EOMONTH($D$7,-1),"mmmm"),"")</f>
        <v>Premio de puntualidad abril</v>
      </c>
      <c r="C32" s="11">
        <v>1500</v>
      </c>
      <c r="D32" s="139" t="str">
        <f ca="1">IFERROR(IF(CONTRA=GENERAL!$B$107,IF(ROUND((C31+C32)/$D$13,2)&gt;=(SUMIF($D$25:$D$29,"&gt;0")*0.1),ROUND(((C31+C32)/$D$13)-(SUMIF($D$25:$D$29,"&gt;0")*0.1),2),""),""),"")</f>
        <v/>
      </c>
    </row>
    <row r="33" spans="1:11" x14ac:dyDescent="0.25">
      <c r="B33" s="36" t="str">
        <f ca="1">IF($B$30&lt;&gt;"","Premio de asistencia " &amp;TEXT(EOMONTH($D$7,-2),"mmmm"),"")</f>
        <v>Premio de asistencia marzo</v>
      </c>
      <c r="C33" s="11">
        <v>1000</v>
      </c>
      <c r="D33" s="139"/>
    </row>
    <row r="34" spans="1:11" x14ac:dyDescent="0.25">
      <c r="B34" s="36" t="str">
        <f ca="1">IF($B$30&lt;&gt;"","Premio de asistencia " &amp;TEXT(EOMONTH($D$7,-1),"mmmm"),"")</f>
        <v>Premio de asistencia abril</v>
      </c>
      <c r="C34" s="11">
        <v>1000</v>
      </c>
      <c r="D34" s="139" t="str">
        <f ca="1">IFERROR(IF(CONTRA=GENERAL!$B$107,IF(ROUND((C33+C34)/$D$13,2)&gt;=(SUMIF($D$25:$D$29,"&gt;0")*0.1),ROUND(((C33+C34)/$D$13)-(SUMIF($D$25:$D$29,"&gt;0")*0.1),2),""),""),"")</f>
        <v/>
      </c>
    </row>
    <row r="35" spans="1:11" x14ac:dyDescent="0.25">
      <c r="B35" s="36" t="str">
        <f ca="1">IF($B$30&lt;&gt;"","Comisiones " &amp;TEXT(EOMONTH($D$7,-2),"mmmm"),"")</f>
        <v>Comisiones marzo</v>
      </c>
      <c r="C35" s="11">
        <v>1000</v>
      </c>
      <c r="D35" s="139"/>
    </row>
    <row r="36" spans="1:11" x14ac:dyDescent="0.25">
      <c r="B36" s="36" t="str">
        <f ca="1">IF($B$30&lt;&gt;"","Comisiones " &amp;TEXT(EOMONTH($D$7,-1),"mmmm"),"")</f>
        <v>Comisiones abril</v>
      </c>
      <c r="C36" s="11">
        <v>2500</v>
      </c>
      <c r="D36" s="139">
        <f>IFERROR(IF(CONTRA=GENERAL!$B$107,ROUND((C35+C36)/$D$13,2),""),"")</f>
        <v>57.38</v>
      </c>
    </row>
    <row r="37" spans="1:11" x14ac:dyDescent="0.25">
      <c r="B37" s="36" t="str">
        <f ca="1">IF($B$30&lt;&gt;"","Otros " &amp;TEXT(EOMONTH($D$7,-2),"mmmm"),"")</f>
        <v>Otros marzo</v>
      </c>
      <c r="C37" s="11"/>
      <c r="D37" s="139"/>
    </row>
    <row r="38" spans="1:11" x14ac:dyDescent="0.25">
      <c r="B38" s="36" t="str">
        <f ca="1">IF($B$30&lt;&gt;"","Otros " &amp;TEXT(EOMONTH($D$7,-1),"mmmm"),"")</f>
        <v>Otros abril</v>
      </c>
      <c r="C38" s="11"/>
      <c r="D38" s="139">
        <f>IFERROR(IF(CONTRA=GENERAL!$B$107,ROUND((C37+C38)/$D$13,2),""),"")</f>
        <v>0</v>
      </c>
    </row>
    <row r="39" spans="1:11" x14ac:dyDescent="0.25">
      <c r="B39" s="36" t="str">
        <f ca="1">IF($B$30&lt;&gt;"","(=) Salario base de cotización","")</f>
        <v>(=) Salario base de cotización</v>
      </c>
      <c r="C39" s="29"/>
      <c r="D39" s="142">
        <f ca="1">IFERROR(IF(CONTRA=GENERAL!$B$107,SUMIF($D$25:$D$38,"&gt;0"),""),"")</f>
        <v>754.12</v>
      </c>
    </row>
    <row r="40" spans="1:11" x14ac:dyDescent="0.25">
      <c r="B40" s="36"/>
      <c r="C40" s="29"/>
      <c r="D40" s="29"/>
    </row>
    <row r="41" spans="1:11" x14ac:dyDescent="0.25">
      <c r="B41" s="19" t="s">
        <v>145</v>
      </c>
      <c r="C41" s="29">
        <f>IFERROR(IF(CONTRA=GENERAL!B107,ROUND(GENERAL!C22*25,2),""),"")</f>
        <v>7876</v>
      </c>
      <c r="D41" s="29"/>
    </row>
    <row r="44" spans="1:11" x14ac:dyDescent="0.25">
      <c r="A44" s="25"/>
      <c r="B44" s="25"/>
      <c r="C44" s="25"/>
      <c r="D44" s="25"/>
      <c r="E44" s="25"/>
      <c r="F44" s="25"/>
      <c r="G44" s="25"/>
      <c r="H44" s="25"/>
      <c r="I44" s="25"/>
      <c r="J44" s="25"/>
      <c r="K44" s="25"/>
    </row>
    <row r="46" spans="1:11" x14ac:dyDescent="0.25">
      <c r="B46" s="19" t="s">
        <v>452</v>
      </c>
    </row>
    <row r="47" spans="1:11" x14ac:dyDescent="0.25">
      <c r="B47" s="19"/>
    </row>
    <row r="48" spans="1:11" x14ac:dyDescent="0.25">
      <c r="B48" s="10" t="s">
        <v>68</v>
      </c>
      <c r="C48" s="252" t="s">
        <v>60</v>
      </c>
      <c r="D48" s="253"/>
    </row>
    <row r="49" spans="2:4" x14ac:dyDescent="0.25">
      <c r="B49" s="10" t="s">
        <v>58</v>
      </c>
      <c r="C49" s="116">
        <f>IFERROR(VLOOKUP(C48,GENERAL!$B$21:$C$22,2,FALSE),"")</f>
        <v>315.04000000000002</v>
      </c>
    </row>
    <row r="50" spans="2:4" x14ac:dyDescent="0.25">
      <c r="B50" s="19" t="s">
        <v>456</v>
      </c>
      <c r="C50" s="11">
        <v>50</v>
      </c>
    </row>
    <row r="51" spans="2:4" ht="30" x14ac:dyDescent="0.25">
      <c r="B51" s="114" t="s">
        <v>453</v>
      </c>
      <c r="C51" s="114" t="s">
        <v>454</v>
      </c>
      <c r="D51" s="115" t="s">
        <v>455</v>
      </c>
    </row>
    <row r="52" spans="2:4" x14ac:dyDescent="0.25">
      <c r="B52" s="4" t="s">
        <v>428</v>
      </c>
      <c r="C52" s="27">
        <v>5</v>
      </c>
      <c r="D52" s="143">
        <f>IFERROR(IF(C52&lt;&gt;"",ROUND(C52*$C$50,2),""),"")</f>
        <v>250</v>
      </c>
    </row>
    <row r="53" spans="2:4" x14ac:dyDescent="0.25">
      <c r="B53" s="4" t="s">
        <v>429</v>
      </c>
      <c r="C53" s="27">
        <v>5</v>
      </c>
      <c r="D53" s="143">
        <f t="shared" ref="D53:D58" si="0">IFERROR(IF(C53&lt;&gt;"",ROUND(C53*$C$50,2),""),"")</f>
        <v>250</v>
      </c>
    </row>
    <row r="54" spans="2:4" x14ac:dyDescent="0.25">
      <c r="B54" s="4" t="s">
        <v>430</v>
      </c>
      <c r="C54" s="27">
        <v>5</v>
      </c>
      <c r="D54" s="143">
        <f t="shared" si="0"/>
        <v>250</v>
      </c>
    </row>
    <row r="55" spans="2:4" x14ac:dyDescent="0.25">
      <c r="B55" s="4" t="s">
        <v>431</v>
      </c>
      <c r="C55" s="27">
        <v>5</v>
      </c>
      <c r="D55" s="143">
        <f t="shared" si="0"/>
        <v>250</v>
      </c>
    </row>
    <row r="56" spans="2:4" x14ac:dyDescent="0.25">
      <c r="B56" s="4" t="s">
        <v>432</v>
      </c>
      <c r="C56" s="27">
        <v>4</v>
      </c>
      <c r="D56" s="143">
        <f t="shared" si="0"/>
        <v>200</v>
      </c>
    </row>
    <row r="57" spans="2:4" x14ac:dyDescent="0.25">
      <c r="B57" s="4" t="s">
        <v>433</v>
      </c>
      <c r="C57" s="27">
        <v>3</v>
      </c>
      <c r="D57" s="143">
        <f t="shared" si="0"/>
        <v>150</v>
      </c>
    </row>
    <row r="58" spans="2:4" x14ac:dyDescent="0.25">
      <c r="B58" s="4" t="s">
        <v>434</v>
      </c>
      <c r="C58" s="27"/>
      <c r="D58" s="143" t="str">
        <f t="shared" si="0"/>
        <v/>
      </c>
    </row>
    <row r="59" spans="2:4" x14ac:dyDescent="0.25">
      <c r="C59" t="s">
        <v>435</v>
      </c>
      <c r="D59" s="139">
        <f>SUMIF(D52:D58,"&gt;0")</f>
        <v>1350</v>
      </c>
    </row>
    <row r="60" spans="2:4" x14ac:dyDescent="0.25">
      <c r="C60" t="s">
        <v>457</v>
      </c>
      <c r="D60" s="94">
        <v>7</v>
      </c>
    </row>
    <row r="61" spans="2:4" x14ac:dyDescent="0.25">
      <c r="C61" t="s">
        <v>458</v>
      </c>
      <c r="D61" s="94">
        <f>IFERROR(ROUND(D59/D60,2),"")</f>
        <v>192.86</v>
      </c>
    </row>
    <row r="62" spans="2:4" x14ac:dyDescent="0.25">
      <c r="D62" s="94"/>
    </row>
    <row r="63" spans="2:4" x14ac:dyDescent="0.25">
      <c r="C63" s="136" t="s">
        <v>464</v>
      </c>
      <c r="D63" s="138">
        <f>IFERROR(IF(D61&gt;=C49,D61,C49),"")</f>
        <v>315.04000000000002</v>
      </c>
    </row>
    <row r="65" spans="1:11" x14ac:dyDescent="0.25">
      <c r="A65" s="137"/>
      <c r="B65" s="137"/>
      <c r="C65" s="137"/>
      <c r="D65" s="137"/>
      <c r="E65" s="137"/>
      <c r="F65" s="137"/>
      <c r="G65" s="137"/>
      <c r="H65" s="137"/>
      <c r="I65" s="137"/>
      <c r="J65" s="137"/>
      <c r="K65" s="137"/>
    </row>
    <row r="67" spans="1:11" x14ac:dyDescent="0.25">
      <c r="B67" s="19" t="s">
        <v>451</v>
      </c>
    </row>
    <row r="68" spans="1:11" x14ac:dyDescent="0.25">
      <c r="B68" s="19"/>
    </row>
    <row r="69" spans="1:11" x14ac:dyDescent="0.25">
      <c r="B69" s="10" t="s">
        <v>68</v>
      </c>
      <c r="C69" s="252" t="s">
        <v>60</v>
      </c>
      <c r="D69" s="253"/>
    </row>
    <row r="70" spans="1:11" x14ac:dyDescent="0.25">
      <c r="B70" s="10" t="s">
        <v>58</v>
      </c>
      <c r="C70" s="116">
        <f>IFERROR(VLOOKUP(C69,GENERAL!$B$21:$C$22,2,FALSE),"")</f>
        <v>315.04000000000002</v>
      </c>
    </row>
    <row r="71" spans="1:11" x14ac:dyDescent="0.25">
      <c r="B71" s="19" t="s">
        <v>116</v>
      </c>
      <c r="C71" s="11">
        <v>600</v>
      </c>
    </row>
    <row r="72" spans="1:11" ht="30" x14ac:dyDescent="0.25">
      <c r="B72" s="114" t="s">
        <v>453</v>
      </c>
      <c r="C72" s="114" t="s">
        <v>459</v>
      </c>
      <c r="D72" s="115" t="s">
        <v>455</v>
      </c>
    </row>
    <row r="73" spans="1:11" x14ac:dyDescent="0.25">
      <c r="B73" s="4" t="s">
        <v>428</v>
      </c>
      <c r="C73" s="96" t="s">
        <v>48</v>
      </c>
      <c r="D73" s="143">
        <f>IFERROR(IF(C73="Sí",$C$71,""),"")</f>
        <v>600</v>
      </c>
    </row>
    <row r="74" spans="1:11" x14ac:dyDescent="0.25">
      <c r="B74" s="4" t="s">
        <v>429</v>
      </c>
      <c r="C74" s="96"/>
      <c r="D74" s="143" t="str">
        <f t="shared" ref="D74:D79" si="1">IFERROR(IF(C74="Sí",$C$71,""),"")</f>
        <v/>
      </c>
    </row>
    <row r="75" spans="1:11" x14ac:dyDescent="0.25">
      <c r="B75" s="4" t="s">
        <v>430</v>
      </c>
      <c r="C75" s="96" t="s">
        <v>48</v>
      </c>
      <c r="D75" s="143">
        <f t="shared" si="1"/>
        <v>600</v>
      </c>
    </row>
    <row r="76" spans="1:11" x14ac:dyDescent="0.25">
      <c r="B76" s="4" t="s">
        <v>431</v>
      </c>
      <c r="C76" s="96"/>
      <c r="D76" s="143" t="str">
        <f t="shared" si="1"/>
        <v/>
      </c>
    </row>
    <row r="77" spans="1:11" x14ac:dyDescent="0.25">
      <c r="B77" s="4" t="s">
        <v>432</v>
      </c>
      <c r="C77" s="96" t="s">
        <v>48</v>
      </c>
      <c r="D77" s="143">
        <f t="shared" si="1"/>
        <v>600</v>
      </c>
    </row>
    <row r="78" spans="1:11" x14ac:dyDescent="0.25">
      <c r="B78" s="4" t="s">
        <v>433</v>
      </c>
      <c r="C78" s="96" t="s">
        <v>48</v>
      </c>
      <c r="D78" s="143">
        <f t="shared" si="1"/>
        <v>600</v>
      </c>
    </row>
    <row r="79" spans="1:11" x14ac:dyDescent="0.25">
      <c r="B79" s="4" t="s">
        <v>434</v>
      </c>
      <c r="C79" s="96"/>
      <c r="D79" s="143" t="str">
        <f t="shared" si="1"/>
        <v/>
      </c>
    </row>
    <row r="80" spans="1:11" x14ac:dyDescent="0.25">
      <c r="C80" s="136" t="s">
        <v>435</v>
      </c>
      <c r="D80" s="140">
        <f>SUMIF(D73:D79,"&gt;0")</f>
        <v>2400</v>
      </c>
    </row>
    <row r="81" spans="3:4" x14ac:dyDescent="0.25">
      <c r="C81" s="136" t="s">
        <v>460</v>
      </c>
      <c r="D81" s="140">
        <f>IFERROR(ROUND(D80*(1/6),2),"")</f>
        <v>400</v>
      </c>
    </row>
    <row r="82" spans="3:4" x14ac:dyDescent="0.25">
      <c r="C82" s="136" t="s">
        <v>461</v>
      </c>
      <c r="D82" s="140">
        <f>SUMIF(D80:D81,"&gt;0")</f>
        <v>2800</v>
      </c>
    </row>
    <row r="83" spans="3:4" x14ac:dyDescent="0.25">
      <c r="C83" s="136" t="s">
        <v>457</v>
      </c>
      <c r="D83" s="94">
        <v>7</v>
      </c>
    </row>
    <row r="84" spans="3:4" x14ac:dyDescent="0.25">
      <c r="C84" s="136" t="s">
        <v>462</v>
      </c>
      <c r="D84" s="139">
        <f>IFERROR(ROUND(D82/D83,2),"")</f>
        <v>400</v>
      </c>
    </row>
    <row r="85" spans="3:4" x14ac:dyDescent="0.25">
      <c r="C85" s="136" t="s">
        <v>463</v>
      </c>
      <c r="D85" s="27">
        <v>1.0492999999999999</v>
      </c>
    </row>
    <row r="86" spans="3:4" x14ac:dyDescent="0.25">
      <c r="C86" s="136" t="s">
        <v>458</v>
      </c>
      <c r="D86" s="140">
        <f>IFERROR(ROUND(D84+D85,2),"")</f>
        <v>401.05</v>
      </c>
    </row>
    <row r="87" spans="3:4" x14ac:dyDescent="0.25">
      <c r="D87" s="94"/>
    </row>
    <row r="88" spans="3:4" x14ac:dyDescent="0.25">
      <c r="C88" s="136" t="s">
        <v>464</v>
      </c>
      <c r="D88" s="140">
        <f>IFERROR(IF(D86&gt;=C70,D86,C70),"")</f>
        <v>401.05</v>
      </c>
    </row>
  </sheetData>
  <mergeCells count="21">
    <mergeCell ref="C48:D48"/>
    <mergeCell ref="C69:D69"/>
    <mergeCell ref="B5:I5"/>
    <mergeCell ref="B9:I9"/>
    <mergeCell ref="B13:C13"/>
    <mergeCell ref="B14:C14"/>
    <mergeCell ref="B15:C15"/>
    <mergeCell ref="B29:C29"/>
    <mergeCell ref="B30:C30"/>
    <mergeCell ref="B19:C19"/>
    <mergeCell ref="B11:C11"/>
    <mergeCell ref="B12:C12"/>
    <mergeCell ref="B18:C18"/>
    <mergeCell ref="B16:C16"/>
    <mergeCell ref="B17:C17"/>
    <mergeCell ref="B20:C20"/>
    <mergeCell ref="B24:C24"/>
    <mergeCell ref="B25:C25"/>
    <mergeCell ref="B26:C26"/>
    <mergeCell ref="B28:C28"/>
    <mergeCell ref="B22:D22"/>
  </mergeCells>
  <phoneticPr fontId="19" type="noConversion"/>
  <conditionalFormatting sqref="D13">
    <cfRule type="expression" dxfId="6" priority="9">
      <formula>IF($B$13&lt;&gt;"",1,0)</formula>
    </cfRule>
  </conditionalFormatting>
  <conditionalFormatting sqref="D14:D17">
    <cfRule type="notContainsBlanks" dxfId="5" priority="12">
      <formula>LEN(TRIM(D14))&gt;0</formula>
    </cfRule>
  </conditionalFormatting>
  <conditionalFormatting sqref="D32 D34 D36 D38">
    <cfRule type="expression" dxfId="3" priority="7">
      <formula>IF($B$13&lt;&gt;"",1,0)</formula>
    </cfRule>
  </conditionalFormatting>
  <conditionalFormatting sqref="G16">
    <cfRule type="expression" dxfId="2" priority="10">
      <formula>IF($H$15&lt;&gt;"",1,0)</formula>
    </cfRule>
  </conditionalFormatting>
  <conditionalFormatting sqref="I14">
    <cfRule type="expression" dxfId="1" priority="6">
      <formula>IF($H$14&lt;&gt;"",1,0)</formula>
    </cfRule>
  </conditionalFormatting>
  <conditionalFormatting sqref="I15">
    <cfRule type="expression" dxfId="0" priority="11">
      <formula>IF($H$15&lt;&gt;"",1,0)</formula>
    </cfRule>
  </conditionalFormatting>
  <dataValidations count="3">
    <dataValidation type="list" allowBlank="1" showInputMessage="1" showErrorMessage="1" errorTitle="Determinación del SBC" error="Solo se permiten datos de la lista" sqref="G15" xr:uid="{8D98FE25-6419-4CC3-9A38-88EE3C32C15E}">
      <formula1>"1,2,3"</formula1>
    </dataValidation>
    <dataValidation type="list" allowBlank="1" showInputMessage="1" showErrorMessage="1" errorTitle="Determinación del SBC" error="Solo se permiten datos de la lista" sqref="G14" xr:uid="{C2EF4431-543C-460F-A283-45F6C5D72876}">
      <formula1>"Sí,No"</formula1>
    </dataValidation>
    <dataValidation type="list" allowBlank="1" showInputMessage="1" showErrorMessage="1" errorTitle="SBC semana reducida" error="Solo se permiten datos de la lista" sqref="C73:C79" xr:uid="{C31C8BB4-2078-43ED-ACC0-458314D70810}">
      <formula1>"Sí,No"</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5" id="{DAFEECE9-819D-46A4-9379-7E49FE102E91}">
            <xm:f>IF(CONTRA=GENERAL!B$107,1,0)</xm:f>
            <x14:dxf>
              <font>
                <color theme="1"/>
              </font>
            </x14:dxf>
          </x14:cfRule>
          <xm:sqref>D24:D29 D31:D39 D52:D63 D73:D84 D86:D88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errorTitle="Percepción" error="Solo se permiten datos de la lista" xr:uid="{D3FA9107-7D9B-4C5F-9E92-4522C6EBD4DA}">
          <x14:formula1>
            <xm:f>GENERAL!$B$21:$B$22</xm:f>
          </x14:formula1>
          <xm:sqref>D18</xm:sqref>
        </x14:dataValidation>
        <x14:dataValidation type="list" allowBlank="1" showInputMessage="1" showErrorMessage="1" errorTitle="Percepción" error="Solo se permiten datos de la lista" xr:uid="{239763C6-F627-4A95-BC91-10BEFE93F9B9}">
          <x14:formula1>
            <xm:f>GENERAL!$C$25:$C$26</xm:f>
          </x14:formula1>
          <xm:sqref>D20</xm:sqref>
        </x14:dataValidation>
        <x14:dataValidation type="list" allowBlank="1" showInputMessage="1" showErrorMessage="1" errorTitle="Tiempo extra" error="Solo se permiten datos de la lista" xr:uid="{D51530C7-2570-4D40-A6C5-FB8B7F80410B}">
          <x14:formula1>
            <xm:f>GENERAL!$B$21:$B$22</xm:f>
          </x14:formula1>
          <xm:sqref>C48 C69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49DB-6C73-4DD4-80D0-591C2FF67817}">
  <sheetPr codeName="Hoja8"/>
  <dimension ref="B2:O107"/>
  <sheetViews>
    <sheetView showGridLines="0" tabSelected="1" workbookViewId="0">
      <selection activeCell="B1" sqref="B1"/>
    </sheetView>
  </sheetViews>
  <sheetFormatPr baseColWidth="10" defaultRowHeight="15" x14ac:dyDescent="0.25"/>
  <cols>
    <col min="2" max="2" width="32.42578125" customWidth="1"/>
    <col min="10" max="10" width="17.42578125" customWidth="1"/>
    <col min="15" max="15" width="17.42578125" customWidth="1"/>
  </cols>
  <sheetData>
    <row r="2" spans="2:15" x14ac:dyDescent="0.25">
      <c r="L2" t="s">
        <v>437</v>
      </c>
      <c r="M2" s="27" t="e">
        <f>#REF!</f>
        <v>#REF!</v>
      </c>
    </row>
    <row r="3" spans="2:15" ht="54" customHeight="1" thickBot="1" x14ac:dyDescent="0.3">
      <c r="G3" s="263" t="s">
        <v>436</v>
      </c>
      <c r="H3" s="263"/>
      <c r="I3" s="263"/>
      <c r="J3" s="263"/>
    </row>
    <row r="4" spans="2:15" ht="60.75" thickTop="1" x14ac:dyDescent="0.25">
      <c r="G4" s="151" t="s">
        <v>155</v>
      </c>
      <c r="H4" s="151" t="s">
        <v>156</v>
      </c>
      <c r="I4" s="151" t="s">
        <v>157</v>
      </c>
      <c r="J4" s="151" t="s">
        <v>158</v>
      </c>
      <c r="L4" s="37" t="s">
        <v>155</v>
      </c>
      <c r="M4" s="37" t="s">
        <v>156</v>
      </c>
      <c r="N4" s="37" t="s">
        <v>157</v>
      </c>
      <c r="O4" s="37" t="s">
        <v>158</v>
      </c>
    </row>
    <row r="5" spans="2:15" ht="15.75" thickBot="1" x14ac:dyDescent="0.3">
      <c r="B5" s="257" t="s">
        <v>53</v>
      </c>
      <c r="C5" s="258"/>
      <c r="D5" s="259"/>
      <c r="G5" s="150" t="s">
        <v>159</v>
      </c>
      <c r="H5" s="150" t="s">
        <v>159</v>
      </c>
      <c r="I5" s="150" t="s">
        <v>159</v>
      </c>
      <c r="J5" s="150" t="s">
        <v>160</v>
      </c>
      <c r="L5" s="38" t="s">
        <v>159</v>
      </c>
      <c r="M5" s="38" t="s">
        <v>159</v>
      </c>
      <c r="N5" s="38" t="s">
        <v>159</v>
      </c>
      <c r="O5" s="38" t="s">
        <v>160</v>
      </c>
    </row>
    <row r="6" spans="2:15" ht="15.75" thickTop="1" x14ac:dyDescent="0.25">
      <c r="B6" s="260" t="s">
        <v>54</v>
      </c>
      <c r="C6" s="261"/>
      <c r="D6" s="4"/>
      <c r="G6" s="152">
        <v>0.01</v>
      </c>
      <c r="H6" s="152">
        <v>844.59</v>
      </c>
      <c r="I6" s="152">
        <v>0</v>
      </c>
      <c r="J6" s="153">
        <v>1.92</v>
      </c>
      <c r="L6" s="8">
        <v>0.01</v>
      </c>
      <c r="M6" s="8">
        <f>IFERROR(IF(M2&lt;31,ROUND(H6/30.4*$M$2,2),H6),H6)</f>
        <v>844.59</v>
      </c>
      <c r="N6" s="8">
        <f>IFERROR(IF(N2&lt;31,ROUND(I6/30.4*$M$2,2),I6),I6)</f>
        <v>0</v>
      </c>
      <c r="O6" s="117">
        <v>1.92</v>
      </c>
    </row>
    <row r="7" spans="2:15" x14ac:dyDescent="0.25">
      <c r="B7" s="14" t="s">
        <v>55</v>
      </c>
      <c r="C7" s="14" t="s">
        <v>56</v>
      </c>
      <c r="D7" s="14" t="s">
        <v>57</v>
      </c>
      <c r="G7" s="152">
        <v>844.6</v>
      </c>
      <c r="H7" s="154">
        <v>7168.51</v>
      </c>
      <c r="I7" s="152">
        <v>16.22</v>
      </c>
      <c r="J7" s="153">
        <v>6.4</v>
      </c>
      <c r="L7" s="8">
        <f>M6+0.01</f>
        <v>844.6</v>
      </c>
      <c r="M7" s="8">
        <f t="shared" ref="M7:N7" si="0">IFERROR(IF(M3&lt;31,ROUND(H7/30.4*$M$2,2),H7),H7)</f>
        <v>7168.51</v>
      </c>
      <c r="N7" s="8">
        <f t="shared" si="0"/>
        <v>16.22</v>
      </c>
      <c r="O7" s="117">
        <v>6.4</v>
      </c>
    </row>
    <row r="8" spans="2:15" x14ac:dyDescent="0.25">
      <c r="B8" s="4">
        <v>0</v>
      </c>
      <c r="C8" s="4">
        <v>1</v>
      </c>
      <c r="D8" s="4">
        <v>12</v>
      </c>
      <c r="G8" s="154">
        <v>7168.52</v>
      </c>
      <c r="H8" s="154">
        <v>12598.02</v>
      </c>
      <c r="I8" s="152">
        <v>420.95</v>
      </c>
      <c r="J8" s="153">
        <v>10.88</v>
      </c>
      <c r="L8" s="8">
        <f t="shared" ref="L8:L16" si="1">M7+0.01</f>
        <v>7168.52</v>
      </c>
      <c r="M8" s="8">
        <f t="shared" ref="M8:N8" si="2">IFERROR(IF(M4&lt;31,ROUND(H8/30.4*$M$2,2),H8),H8)</f>
        <v>12598.02</v>
      </c>
      <c r="N8" s="8">
        <f t="shared" si="2"/>
        <v>420.95</v>
      </c>
      <c r="O8" s="117">
        <v>10.88</v>
      </c>
    </row>
    <row r="9" spans="2:15" x14ac:dyDescent="0.25">
      <c r="B9" s="4">
        <f>C8+0.01</f>
        <v>1.01</v>
      </c>
      <c r="C9" s="4">
        <v>2</v>
      </c>
      <c r="D9" s="4">
        <f>D8+2</f>
        <v>14</v>
      </c>
      <c r="G9" s="154">
        <v>12598.03</v>
      </c>
      <c r="H9" s="154">
        <v>14644.64</v>
      </c>
      <c r="I9" s="154">
        <v>1011.68</v>
      </c>
      <c r="J9" s="153">
        <v>16</v>
      </c>
      <c r="L9" s="8">
        <f t="shared" si="1"/>
        <v>12598.03</v>
      </c>
      <c r="M9" s="8">
        <f t="shared" ref="M9:N9" si="3">IFERROR(IF(M5&lt;31,ROUND(H9/30.4*$M$2,2),H9),H9)</f>
        <v>14644.64</v>
      </c>
      <c r="N9" s="8">
        <f t="shared" si="3"/>
        <v>1011.68</v>
      </c>
      <c r="O9" s="117">
        <v>16</v>
      </c>
    </row>
    <row r="10" spans="2:15" x14ac:dyDescent="0.25">
      <c r="B10" s="4">
        <f t="shared" ref="B10:B18" si="4">C9+0.01</f>
        <v>2.0099999999999998</v>
      </c>
      <c r="C10" s="4">
        <v>3</v>
      </c>
      <c r="D10" s="4">
        <f t="shared" ref="D10:D18" si="5">D9+2</f>
        <v>16</v>
      </c>
      <c r="G10" s="154">
        <v>14644.65</v>
      </c>
      <c r="H10" s="154">
        <v>17533.64</v>
      </c>
      <c r="I10" s="154">
        <v>1339.14</v>
      </c>
      <c r="J10" s="153">
        <v>17.920000000000002</v>
      </c>
      <c r="L10" s="8">
        <f t="shared" si="1"/>
        <v>14644.65</v>
      </c>
      <c r="M10" s="8">
        <f t="shared" ref="M10:N10" si="6">IFERROR(IF(M6&lt;31,ROUND(H10/30.4*$M$2,2),H10),H10)</f>
        <v>17533.64</v>
      </c>
      <c r="N10" s="8">
        <f t="shared" si="6"/>
        <v>1339.14</v>
      </c>
      <c r="O10" s="117">
        <v>17.920000000000002</v>
      </c>
    </row>
    <row r="11" spans="2:15" x14ac:dyDescent="0.25">
      <c r="B11" s="4">
        <f t="shared" si="4"/>
        <v>3.01</v>
      </c>
      <c r="C11" s="4">
        <v>4</v>
      </c>
      <c r="D11" s="4">
        <f t="shared" si="5"/>
        <v>18</v>
      </c>
      <c r="G11" s="154">
        <v>17533.650000000001</v>
      </c>
      <c r="H11" s="154">
        <v>35362.83</v>
      </c>
      <c r="I11" s="154">
        <v>1856.84</v>
      </c>
      <c r="J11" s="153">
        <v>21.36</v>
      </c>
      <c r="L11" s="8">
        <f t="shared" si="1"/>
        <v>17533.649999999998</v>
      </c>
      <c r="M11" s="8">
        <f t="shared" ref="M11:N11" si="7">IFERROR(IF(M7&lt;31,ROUND(H11/30.4*$M$2,2),H11),H11)</f>
        <v>35362.83</v>
      </c>
      <c r="N11" s="8">
        <f t="shared" si="7"/>
        <v>1856.84</v>
      </c>
      <c r="O11" s="117">
        <v>21.36</v>
      </c>
    </row>
    <row r="12" spans="2:15" x14ac:dyDescent="0.25">
      <c r="B12" s="4">
        <f t="shared" si="4"/>
        <v>4.01</v>
      </c>
      <c r="C12" s="4">
        <v>5</v>
      </c>
      <c r="D12" s="4">
        <f t="shared" si="5"/>
        <v>20</v>
      </c>
      <c r="G12" s="154">
        <v>35362.839999999997</v>
      </c>
      <c r="H12" s="154">
        <v>55736.68</v>
      </c>
      <c r="I12" s="154">
        <v>5665.16</v>
      </c>
      <c r="J12" s="153">
        <v>23.52</v>
      </c>
      <c r="L12" s="8">
        <f t="shared" si="1"/>
        <v>35362.840000000004</v>
      </c>
      <c r="M12" s="8">
        <f t="shared" ref="M12:N12" si="8">IFERROR(IF(M8&lt;31,ROUND(H12/30.4*$M$2,2),H12),H12)</f>
        <v>55736.68</v>
      </c>
      <c r="N12" s="8">
        <f t="shared" si="8"/>
        <v>5665.16</v>
      </c>
      <c r="O12" s="117">
        <v>23.52</v>
      </c>
    </row>
    <row r="13" spans="2:15" x14ac:dyDescent="0.25">
      <c r="B13" s="4">
        <f t="shared" si="4"/>
        <v>5.01</v>
      </c>
      <c r="C13" s="4">
        <f>C12+5</f>
        <v>10</v>
      </c>
      <c r="D13" s="4">
        <f t="shared" si="5"/>
        <v>22</v>
      </c>
      <c r="G13" s="154">
        <v>55736.69</v>
      </c>
      <c r="H13" s="154">
        <v>106410.5</v>
      </c>
      <c r="I13" s="154">
        <v>10457.09</v>
      </c>
      <c r="J13" s="153">
        <v>30</v>
      </c>
      <c r="L13" s="8">
        <f t="shared" si="1"/>
        <v>55736.69</v>
      </c>
      <c r="M13" s="8">
        <f t="shared" ref="M13:N13" si="9">IFERROR(IF(M9&lt;31,ROUND(H13/30.4*$M$2,2),H13),H13)</f>
        <v>106410.5</v>
      </c>
      <c r="N13" s="8">
        <f t="shared" si="9"/>
        <v>10457.09</v>
      </c>
      <c r="O13" s="117">
        <v>30</v>
      </c>
    </row>
    <row r="14" spans="2:15" x14ac:dyDescent="0.25">
      <c r="B14" s="4">
        <f t="shared" si="4"/>
        <v>10.01</v>
      </c>
      <c r="C14" s="4">
        <f t="shared" ref="C14:C18" si="10">C13+5</f>
        <v>15</v>
      </c>
      <c r="D14" s="4">
        <f t="shared" si="5"/>
        <v>24</v>
      </c>
      <c r="G14" s="154">
        <v>106410.51</v>
      </c>
      <c r="H14" s="154">
        <v>141880.66</v>
      </c>
      <c r="I14" s="154">
        <v>25659.23</v>
      </c>
      <c r="J14" s="153">
        <v>32</v>
      </c>
      <c r="L14" s="8">
        <f t="shared" si="1"/>
        <v>106410.51</v>
      </c>
      <c r="M14" s="8">
        <f t="shared" ref="M14:N14" si="11">IFERROR(IF(M10&lt;31,ROUND(H14/30.4*$M$2,2),H14),H14)</f>
        <v>141880.66</v>
      </c>
      <c r="N14" s="8">
        <f t="shared" si="11"/>
        <v>25659.23</v>
      </c>
      <c r="O14" s="117">
        <v>32</v>
      </c>
    </row>
    <row r="15" spans="2:15" x14ac:dyDescent="0.25">
      <c r="B15" s="4">
        <f t="shared" si="4"/>
        <v>15.01</v>
      </c>
      <c r="C15" s="4">
        <f t="shared" si="10"/>
        <v>20</v>
      </c>
      <c r="D15" s="4">
        <f t="shared" si="5"/>
        <v>26</v>
      </c>
      <c r="G15" s="154">
        <v>141880.67000000001</v>
      </c>
      <c r="H15" s="154">
        <v>425641.99</v>
      </c>
      <c r="I15" s="154">
        <v>37009.69</v>
      </c>
      <c r="J15" s="153">
        <v>34</v>
      </c>
      <c r="L15" s="8">
        <f t="shared" si="1"/>
        <v>141880.67000000001</v>
      </c>
      <c r="M15" s="8">
        <f t="shared" ref="M15:N15" si="12">IFERROR(IF(M11&lt;31,ROUND(H15/30.4*$M$2,2),H15),H15)</f>
        <v>425641.99</v>
      </c>
      <c r="N15" s="8">
        <f t="shared" si="12"/>
        <v>37009.69</v>
      </c>
      <c r="O15" s="117">
        <v>34</v>
      </c>
    </row>
    <row r="16" spans="2:15" ht="15.75" thickBot="1" x14ac:dyDescent="0.3">
      <c r="B16" s="4">
        <f t="shared" si="4"/>
        <v>20.010000000000002</v>
      </c>
      <c r="C16" s="4">
        <f t="shared" si="10"/>
        <v>25</v>
      </c>
      <c r="D16" s="4">
        <f t="shared" si="5"/>
        <v>28</v>
      </c>
      <c r="G16" s="155">
        <v>425642</v>
      </c>
      <c r="H16" s="150" t="s">
        <v>161</v>
      </c>
      <c r="I16" s="155">
        <v>133488.54</v>
      </c>
      <c r="J16" s="156">
        <v>35</v>
      </c>
      <c r="L16" s="148">
        <f t="shared" si="1"/>
        <v>425642</v>
      </c>
      <c r="M16" s="148" t="str">
        <f t="shared" ref="M16:N16" si="13">IFERROR(IF(M12&lt;31,ROUND(H16/30.4*$M$2,2),H16),H16)</f>
        <v>En adelante</v>
      </c>
      <c r="N16" s="148">
        <f t="shared" si="13"/>
        <v>133488.54</v>
      </c>
      <c r="O16" s="149">
        <v>35</v>
      </c>
    </row>
    <row r="17" spans="2:4" ht="15.75" thickTop="1" x14ac:dyDescent="0.25">
      <c r="B17" s="4">
        <f t="shared" si="4"/>
        <v>25.01</v>
      </c>
      <c r="C17" s="4">
        <f t="shared" si="10"/>
        <v>30</v>
      </c>
      <c r="D17" s="4">
        <f t="shared" si="5"/>
        <v>30</v>
      </c>
    </row>
    <row r="18" spans="2:4" x14ac:dyDescent="0.25">
      <c r="B18" s="4">
        <f t="shared" si="4"/>
        <v>30.01</v>
      </c>
      <c r="C18" s="4">
        <f t="shared" si="10"/>
        <v>35</v>
      </c>
      <c r="D18" s="4">
        <f t="shared" si="5"/>
        <v>32</v>
      </c>
    </row>
    <row r="20" spans="2:4" x14ac:dyDescent="0.25">
      <c r="B20" s="262" t="s">
        <v>58</v>
      </c>
      <c r="C20" s="262"/>
    </row>
    <row r="21" spans="2:4" x14ac:dyDescent="0.25">
      <c r="B21" s="4" t="s">
        <v>59</v>
      </c>
      <c r="C21" s="12">
        <v>440.87</v>
      </c>
    </row>
    <row r="22" spans="2:4" x14ac:dyDescent="0.25">
      <c r="B22" s="4" t="s">
        <v>60</v>
      </c>
      <c r="C22" s="12">
        <v>315.04000000000002</v>
      </c>
    </row>
    <row r="24" spans="2:4" x14ac:dyDescent="0.25">
      <c r="B24" s="262" t="s">
        <v>52</v>
      </c>
      <c r="C24" s="262"/>
    </row>
    <row r="25" spans="2:4" x14ac:dyDescent="0.25">
      <c r="B25" s="4" t="s">
        <v>61</v>
      </c>
      <c r="C25" s="4">
        <v>113.14</v>
      </c>
    </row>
    <row r="26" spans="2:4" x14ac:dyDescent="0.25">
      <c r="B26" s="4" t="s">
        <v>62</v>
      </c>
      <c r="C26" s="4">
        <v>117.31</v>
      </c>
    </row>
    <row r="28" spans="2:4" x14ac:dyDescent="0.25">
      <c r="B28" s="4" t="s">
        <v>63</v>
      </c>
      <c r="C28" s="12">
        <v>3439.46</v>
      </c>
    </row>
    <row r="29" spans="2:4" x14ac:dyDescent="0.25">
      <c r="B29" s="4" t="s">
        <v>64</v>
      </c>
      <c r="C29" s="12">
        <v>3566.22</v>
      </c>
    </row>
    <row r="30" spans="2:4" x14ac:dyDescent="0.25">
      <c r="B30" s="4" t="s">
        <v>65</v>
      </c>
      <c r="C30" s="12">
        <v>11492.66</v>
      </c>
    </row>
    <row r="31" spans="2:4" x14ac:dyDescent="0.25">
      <c r="B31" s="4" t="s">
        <v>66</v>
      </c>
      <c r="C31" s="118">
        <v>0.1502</v>
      </c>
    </row>
    <row r="32" spans="2:4" x14ac:dyDescent="0.25">
      <c r="B32" s="4" t="s">
        <v>67</v>
      </c>
      <c r="C32" s="15">
        <v>0.15590000000000001</v>
      </c>
    </row>
    <row r="35" spans="2:2" hidden="1" x14ac:dyDescent="0.25">
      <c r="B35" s="16" t="s">
        <v>57</v>
      </c>
    </row>
    <row r="36" spans="2:2" hidden="1" x14ac:dyDescent="0.25">
      <c r="B36" s="4">
        <v>1</v>
      </c>
    </row>
    <row r="37" spans="2:2" hidden="1" x14ac:dyDescent="0.25">
      <c r="B37" s="4">
        <v>2</v>
      </c>
    </row>
    <row r="38" spans="2:2" hidden="1" x14ac:dyDescent="0.25">
      <c r="B38" s="4">
        <v>3</v>
      </c>
    </row>
    <row r="39" spans="2:2" hidden="1" x14ac:dyDescent="0.25">
      <c r="B39" s="4">
        <v>4</v>
      </c>
    </row>
    <row r="40" spans="2:2" hidden="1" x14ac:dyDescent="0.25">
      <c r="B40" s="4">
        <v>5</v>
      </c>
    </row>
    <row r="41" spans="2:2" hidden="1" x14ac:dyDescent="0.25">
      <c r="B41" s="4">
        <v>6</v>
      </c>
    </row>
    <row r="42" spans="2:2" hidden="1" x14ac:dyDescent="0.25">
      <c r="B42" s="4">
        <v>7</v>
      </c>
    </row>
    <row r="43" spans="2:2" hidden="1" x14ac:dyDescent="0.25">
      <c r="B43" s="4">
        <v>8</v>
      </c>
    </row>
    <row r="44" spans="2:2" hidden="1" x14ac:dyDescent="0.25">
      <c r="B44" s="4">
        <v>9</v>
      </c>
    </row>
    <row r="45" spans="2:2" hidden="1" x14ac:dyDescent="0.25">
      <c r="B45" s="4">
        <v>10</v>
      </c>
    </row>
    <row r="46" spans="2:2" hidden="1" x14ac:dyDescent="0.25">
      <c r="B46" s="4">
        <v>11</v>
      </c>
    </row>
    <row r="47" spans="2:2" hidden="1" x14ac:dyDescent="0.25">
      <c r="B47" s="4">
        <v>12</v>
      </c>
    </row>
    <row r="48" spans="2:2" hidden="1" x14ac:dyDescent="0.25">
      <c r="B48" s="4">
        <v>13</v>
      </c>
    </row>
    <row r="49" spans="2:2" hidden="1" x14ac:dyDescent="0.25">
      <c r="B49" s="4">
        <v>14</v>
      </c>
    </row>
    <row r="50" spans="2:2" hidden="1" x14ac:dyDescent="0.25">
      <c r="B50" s="4">
        <v>15</v>
      </c>
    </row>
    <row r="51" spans="2:2" hidden="1" x14ac:dyDescent="0.25">
      <c r="B51" s="4">
        <v>16</v>
      </c>
    </row>
    <row r="52" spans="2:2" hidden="1" x14ac:dyDescent="0.25">
      <c r="B52" s="4">
        <v>17</v>
      </c>
    </row>
    <row r="53" spans="2:2" hidden="1" x14ac:dyDescent="0.25">
      <c r="B53" s="4">
        <v>18</v>
      </c>
    </row>
    <row r="54" spans="2:2" hidden="1" x14ac:dyDescent="0.25">
      <c r="B54" s="4">
        <v>19</v>
      </c>
    </row>
    <row r="55" spans="2:2" hidden="1" x14ac:dyDescent="0.25">
      <c r="B55" s="4">
        <v>20</v>
      </c>
    </row>
    <row r="56" spans="2:2" hidden="1" x14ac:dyDescent="0.25">
      <c r="B56" s="4">
        <v>21</v>
      </c>
    </row>
    <row r="57" spans="2:2" hidden="1" x14ac:dyDescent="0.25">
      <c r="B57" s="4">
        <v>22</v>
      </c>
    </row>
    <row r="58" spans="2:2" hidden="1" x14ac:dyDescent="0.25">
      <c r="B58" s="4">
        <v>23</v>
      </c>
    </row>
    <row r="59" spans="2:2" hidden="1" x14ac:dyDescent="0.25">
      <c r="B59" s="4">
        <v>24</v>
      </c>
    </row>
    <row r="60" spans="2:2" hidden="1" x14ac:dyDescent="0.25">
      <c r="B60" s="4">
        <v>25</v>
      </c>
    </row>
    <row r="61" spans="2:2" hidden="1" x14ac:dyDescent="0.25">
      <c r="B61" s="4">
        <v>26</v>
      </c>
    </row>
    <row r="62" spans="2:2" hidden="1" x14ac:dyDescent="0.25">
      <c r="B62" s="4">
        <v>27</v>
      </c>
    </row>
    <row r="63" spans="2:2" hidden="1" x14ac:dyDescent="0.25">
      <c r="B63" s="4">
        <v>28</v>
      </c>
    </row>
    <row r="64" spans="2:2" hidden="1" x14ac:dyDescent="0.25">
      <c r="B64" s="4">
        <v>29</v>
      </c>
    </row>
    <row r="65" spans="2:4" hidden="1" x14ac:dyDescent="0.25">
      <c r="B65" s="4">
        <v>30</v>
      </c>
    </row>
    <row r="66" spans="2:4" hidden="1" x14ac:dyDescent="0.25">
      <c r="B66" s="4">
        <v>31</v>
      </c>
    </row>
    <row r="69" spans="2:4" hidden="1" x14ac:dyDescent="0.25">
      <c r="B69" t="s">
        <v>48</v>
      </c>
    </row>
    <row r="70" spans="2:4" hidden="1" x14ac:dyDescent="0.25">
      <c r="B70" t="s">
        <v>69</v>
      </c>
    </row>
    <row r="72" spans="2:4" ht="15.75" hidden="1" thickBot="1" x14ac:dyDescent="0.3"/>
    <row r="73" spans="2:4" ht="28.5" hidden="1" x14ac:dyDescent="0.25">
      <c r="B73" s="39" t="s">
        <v>119</v>
      </c>
      <c r="C73" s="40" t="s">
        <v>0</v>
      </c>
    </row>
    <row r="74" spans="2:4" hidden="1" x14ac:dyDescent="0.25">
      <c r="B74" s="21">
        <v>1</v>
      </c>
      <c r="C74" s="2" t="s">
        <v>120</v>
      </c>
      <c r="D74" t="str">
        <f>"01 "&amp;C74</f>
        <v>01 Dobles</v>
      </c>
    </row>
    <row r="75" spans="2:4" hidden="1" x14ac:dyDescent="0.25">
      <c r="B75" s="21">
        <v>2</v>
      </c>
      <c r="C75" s="2" t="s">
        <v>121</v>
      </c>
      <c r="D75" t="str">
        <f>"02 "&amp;C75</f>
        <v>02 Triples</v>
      </c>
    </row>
    <row r="76" spans="2:4" hidden="1" x14ac:dyDescent="0.25">
      <c r="B76" s="21">
        <v>3</v>
      </c>
      <c r="C76" s="2" t="s">
        <v>122</v>
      </c>
      <c r="D76" t="str">
        <f>"03 "&amp;C76</f>
        <v>03 Simples</v>
      </c>
    </row>
    <row r="82" spans="2:2" hidden="1" x14ac:dyDescent="0.25">
      <c r="B82" t="s">
        <v>61</v>
      </c>
    </row>
    <row r="83" spans="2:2" hidden="1" x14ac:dyDescent="0.25">
      <c r="B83" t="s">
        <v>163</v>
      </c>
    </row>
    <row r="84" spans="2:2" hidden="1" x14ac:dyDescent="0.25">
      <c r="B84" t="s">
        <v>164</v>
      </c>
    </row>
    <row r="85" spans="2:2" hidden="1" x14ac:dyDescent="0.25">
      <c r="B85" t="s">
        <v>165</v>
      </c>
    </row>
    <row r="86" spans="2:2" hidden="1" x14ac:dyDescent="0.25">
      <c r="B86" t="s">
        <v>166</v>
      </c>
    </row>
    <row r="87" spans="2:2" hidden="1" x14ac:dyDescent="0.25">
      <c r="B87" t="s">
        <v>167</v>
      </c>
    </row>
    <row r="88" spans="2:2" hidden="1" x14ac:dyDescent="0.25">
      <c r="B88" t="s">
        <v>168</v>
      </c>
    </row>
    <row r="89" spans="2:2" hidden="1" x14ac:dyDescent="0.25">
      <c r="B89" t="s">
        <v>169</v>
      </c>
    </row>
    <row r="90" spans="2:2" hidden="1" x14ac:dyDescent="0.25">
      <c r="B90" t="s">
        <v>170</v>
      </c>
    </row>
    <row r="91" spans="2:2" hidden="1" x14ac:dyDescent="0.25">
      <c r="B91" t="s">
        <v>171</v>
      </c>
    </row>
    <row r="92" spans="2:2" hidden="1" x14ac:dyDescent="0.25">
      <c r="B92" t="s">
        <v>172</v>
      </c>
    </row>
    <row r="93" spans="2:2" hidden="1" x14ac:dyDescent="0.25">
      <c r="B93" t="s">
        <v>173</v>
      </c>
    </row>
    <row r="107" spans="2:2" hidden="1" x14ac:dyDescent="0.25">
      <c r="B107" s="94" t="s">
        <v>487</v>
      </c>
    </row>
  </sheetData>
  <mergeCells count="5">
    <mergeCell ref="B5:D5"/>
    <mergeCell ref="B6:C6"/>
    <mergeCell ref="B20:C20"/>
    <mergeCell ref="B24:C24"/>
    <mergeCell ref="G3:J3"/>
  </mergeCells>
  <phoneticPr fontId="19" type="noConversion"/>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PORTADA</vt:lpstr>
      <vt:lpstr>MENU</vt:lpstr>
      <vt:lpstr>INSTRUCCIONES</vt:lpstr>
      <vt:lpstr>APEND6</vt:lpstr>
      <vt:lpstr>FCFDI</vt:lpstr>
      <vt:lpstr>DSDI</vt:lpstr>
      <vt:lpstr>SBC</vt:lpstr>
      <vt:lpstr>GENERAL</vt:lpstr>
      <vt:lpstr>CONTRA</vt:lpstr>
      <vt:lpstr>TABLAV</vt:lpstr>
      <vt:lpstr>TARIFAC</vt:lpstr>
      <vt:lpstr>TARIFAM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Usuario</cp:lastModifiedBy>
  <dcterms:created xsi:type="dcterms:W3CDTF">2025-09-15T16:01:49Z</dcterms:created>
  <dcterms:modified xsi:type="dcterms:W3CDTF">2026-05-21T15:41:17Z</dcterms:modified>
</cp:coreProperties>
</file>