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na\Documents\COFIDE\GASOLINEROS\"/>
    </mc:Choice>
  </mc:AlternateContent>
  <bookViews>
    <workbookView xWindow="0" yWindow="0" windowWidth="20490" windowHeight="7650"/>
  </bookViews>
  <sheets>
    <sheet name="Gtos Op ABC" sheetId="17" r:id="rId1"/>
    <sheet name="Por Línea de producto" sheetId="19" r:id="rId2"/>
    <sheet name="Por Región" sheetId="18" r:id="rId3"/>
  </sheets>
  <calcPr calcId="162913"/>
</workbook>
</file>

<file path=xl/calcChain.xml><?xml version="1.0" encoding="utf-8"?>
<calcChain xmlns="http://schemas.openxmlformats.org/spreadsheetml/2006/main">
  <c r="D22" i="18" l="1"/>
  <c r="D21" i="18"/>
  <c r="D5" i="18"/>
  <c r="D3" i="18"/>
  <c r="D10" i="18" l="1"/>
  <c r="H46" i="17"/>
  <c r="H47" i="17"/>
  <c r="H48" i="17"/>
  <c r="H49" i="17"/>
  <c r="H45" i="17"/>
  <c r="D12" i="19" l="1"/>
  <c r="C12" i="19"/>
  <c r="D11" i="19"/>
  <c r="C11" i="19"/>
  <c r="D9" i="19"/>
  <c r="C9" i="19"/>
  <c r="D4" i="19"/>
  <c r="C4" i="19"/>
  <c r="D3" i="19"/>
  <c r="C3" i="19"/>
  <c r="D15" i="19"/>
  <c r="C15" i="19"/>
  <c r="D14" i="19"/>
  <c r="C14" i="19"/>
  <c r="C15" i="18"/>
  <c r="B15" i="18"/>
  <c r="C14" i="18"/>
  <c r="B14" i="18"/>
  <c r="C4" i="18"/>
  <c r="B4" i="18"/>
  <c r="C3" i="18"/>
  <c r="B3" i="18"/>
  <c r="F16" i="17"/>
  <c r="C41" i="17" s="1"/>
  <c r="E41" i="17" s="1"/>
  <c r="D13" i="19" s="1"/>
  <c r="F15" i="17"/>
  <c r="C48" i="17" s="1"/>
  <c r="E48" i="17" s="1"/>
  <c r="F14" i="17"/>
  <c r="C46" i="17" s="1"/>
  <c r="E46" i="17" s="1"/>
  <c r="F10" i="17"/>
  <c r="C40" i="17" s="1"/>
  <c r="E40" i="17" s="1"/>
  <c r="C12" i="18" s="1"/>
  <c r="F9" i="17"/>
  <c r="C39" i="17" s="1"/>
  <c r="E39" i="17" s="1"/>
  <c r="F8" i="17"/>
  <c r="C38" i="17" s="1"/>
  <c r="E38" i="17" s="1"/>
  <c r="D10" i="19" s="1"/>
  <c r="F7" i="17"/>
  <c r="C37" i="17" s="1"/>
  <c r="E37" i="17" s="1"/>
  <c r="C9" i="18" s="1"/>
  <c r="F6" i="17"/>
  <c r="C36" i="17" s="1"/>
  <c r="E36" i="17" s="1"/>
  <c r="C8" i="18" s="1"/>
  <c r="B48" i="17"/>
  <c r="B47" i="17"/>
  <c r="B46" i="17"/>
  <c r="B41" i="17"/>
  <c r="B40" i="17"/>
  <c r="B39" i="17"/>
  <c r="B38" i="17"/>
  <c r="B37" i="17"/>
  <c r="B36" i="17"/>
  <c r="B45" i="17" s="1"/>
  <c r="A29" i="17"/>
  <c r="B49" i="17" s="1"/>
  <c r="A28" i="17"/>
  <c r="A27" i="17"/>
  <c r="A26" i="17"/>
  <c r="A25" i="17"/>
  <c r="A24" i="17"/>
  <c r="A23" i="17"/>
  <c r="A22" i="17"/>
  <c r="A21" i="17"/>
  <c r="C20" i="17"/>
  <c r="B20" i="17"/>
  <c r="F17" i="17"/>
  <c r="C49" i="17" s="1"/>
  <c r="E49" i="17" s="1"/>
  <c r="C47" i="17"/>
  <c r="E47" i="17" s="1"/>
  <c r="C8" i="19" l="1"/>
  <c r="D8" i="19"/>
  <c r="C13" i="19"/>
  <c r="D19" i="19"/>
  <c r="C10" i="19"/>
  <c r="C5" i="19"/>
  <c r="D5" i="19"/>
  <c r="C11" i="18"/>
  <c r="B11" i="18"/>
  <c r="B5" i="18"/>
  <c r="B9" i="18"/>
  <c r="D9" i="18" s="1"/>
  <c r="G46" i="17"/>
  <c r="G49" i="17"/>
  <c r="C20" i="18" s="1"/>
  <c r="C13" i="18"/>
  <c r="B13" i="18"/>
  <c r="C10" i="18"/>
  <c r="B10" i="18"/>
  <c r="G47" i="17"/>
  <c r="D18" i="19" s="1"/>
  <c r="B8" i="18"/>
  <c r="D8" i="18" s="1"/>
  <c r="B12" i="18"/>
  <c r="D12" i="18" s="1"/>
  <c r="G48" i="17"/>
  <c r="B19" i="18" s="1"/>
  <c r="D14" i="18"/>
  <c r="D15" i="18"/>
  <c r="C5" i="18"/>
  <c r="D4" i="18"/>
  <c r="C45" i="17"/>
  <c r="C17" i="18" l="1"/>
  <c r="C17" i="19"/>
  <c r="D17" i="19"/>
  <c r="D20" i="19"/>
  <c r="B18" i="18"/>
  <c r="C18" i="19"/>
  <c r="C20" i="19"/>
  <c r="C19" i="19"/>
  <c r="D11" i="18"/>
  <c r="C19" i="18"/>
  <c r="D19" i="18" s="1"/>
  <c r="B20" i="18"/>
  <c r="D20" i="18" s="1"/>
  <c r="C18" i="18"/>
  <c r="D18" i="18" s="1"/>
  <c r="B17" i="18"/>
  <c r="D17" i="18" s="1"/>
  <c r="D13" i="18"/>
  <c r="G45" i="17"/>
  <c r="E45" i="17"/>
  <c r="D16" i="19" l="1"/>
  <c r="D21" i="19" s="1"/>
  <c r="D22" i="19" s="1"/>
  <c r="C16" i="19"/>
  <c r="C21" i="19" s="1"/>
  <c r="C22" i="19" s="1"/>
  <c r="C16" i="18"/>
  <c r="C21" i="18" s="1"/>
  <c r="C22" i="18" s="1"/>
  <c r="B16" i="18"/>
  <c r="D16" i="18" l="1"/>
  <c r="B21" i="18"/>
  <c r="B22" i="18" s="1"/>
</calcChain>
</file>

<file path=xl/sharedStrings.xml><?xml version="1.0" encoding="utf-8"?>
<sst xmlns="http://schemas.openxmlformats.org/spreadsheetml/2006/main" count="102" uniqueCount="62">
  <si>
    <t>Depreciación</t>
  </si>
  <si>
    <t>A</t>
  </si>
  <si>
    <t>B</t>
  </si>
  <si>
    <t>Total</t>
  </si>
  <si>
    <t>Utilidad Bruta</t>
  </si>
  <si>
    <t>DATOS PRESUPUESTADOS DE LAS LINEAS DE PRODUCTOS Y REGIONES</t>
  </si>
  <si>
    <t xml:space="preserve">Region Norte </t>
  </si>
  <si>
    <t>Region Sur</t>
  </si>
  <si>
    <t>Precio unitatrio de venta</t>
  </si>
  <si>
    <t>Costo unitario de producción</t>
  </si>
  <si>
    <t>Embarques</t>
  </si>
  <si>
    <t>Unidades manejadas</t>
  </si>
  <si>
    <t>Ordenes de los clientes</t>
  </si>
  <si>
    <t>Devoluciones</t>
  </si>
  <si>
    <t>Unidades en almácen</t>
  </si>
  <si>
    <t>Unidades vendidas</t>
  </si>
  <si>
    <t>Cuentas vendidas</t>
  </si>
  <si>
    <t>Llamadas de venta</t>
  </si>
  <si>
    <t>Artícluos de oficina</t>
  </si>
  <si>
    <t>Pulgadas de los espacios periodisticos para publicidad</t>
  </si>
  <si>
    <t>COSTOS UNITARIOS PRESUPUESTADOS PARA LOS GENERADORES ABC</t>
  </si>
  <si>
    <t>Análisis de rentabilidad por región</t>
  </si>
  <si>
    <t xml:space="preserve">Ingresos x venta </t>
  </si>
  <si>
    <t>Costo de Venta</t>
  </si>
  <si>
    <t xml:space="preserve">    Renta</t>
  </si>
  <si>
    <t>Variables</t>
  </si>
  <si>
    <t>Fijos</t>
  </si>
  <si>
    <t>Actividad comercializadora</t>
  </si>
  <si>
    <t>Total de generadores ABC</t>
  </si>
  <si>
    <t>Unitario</t>
  </si>
  <si>
    <t xml:space="preserve">Total </t>
  </si>
  <si>
    <t>Almacenamiento y manejo</t>
  </si>
  <si>
    <t xml:space="preserve">  Costos Variables:</t>
  </si>
  <si>
    <t xml:space="preserve">    Recepción</t>
  </si>
  <si>
    <t xml:space="preserve">    Fijación de precio    etiquetado y marcado</t>
  </si>
  <si>
    <t xml:space="preserve">    Clasificación</t>
  </si>
  <si>
    <t>Total de gastos operativos</t>
  </si>
  <si>
    <t xml:space="preserve">    Devolcuiones manejadas</t>
  </si>
  <si>
    <t xml:space="preserve">    Tomas fisicas de inventarios</t>
  </si>
  <si>
    <t xml:space="preserve">    Tramites de oficina de las ordenes de embarque</t>
  </si>
  <si>
    <t>Transporte</t>
  </si>
  <si>
    <t>Actividades generales de comercialización</t>
  </si>
  <si>
    <t>Ventas personales</t>
  </si>
  <si>
    <t>Publicidad y promociones de venta</t>
  </si>
  <si>
    <r>
      <t xml:space="preserve">  </t>
    </r>
    <r>
      <rPr>
        <b/>
        <u/>
        <sz val="11"/>
        <color theme="1"/>
        <rFont val="Leelawadee"/>
      </rPr>
      <t>Costos Fijos:</t>
    </r>
  </si>
  <si>
    <t>DRIVERS</t>
  </si>
  <si>
    <t>Renta</t>
  </si>
  <si>
    <t>Crédito y cobranza</t>
  </si>
  <si>
    <t>Región Norte</t>
  </si>
  <si>
    <t>Región Sur</t>
  </si>
  <si>
    <t xml:space="preserve"> A</t>
  </si>
  <si>
    <t xml:space="preserve"> B</t>
  </si>
  <si>
    <t>Gastos de operación:</t>
  </si>
  <si>
    <t>DRIVERS PRESUPUESTADOS POR REGIÓN</t>
  </si>
  <si>
    <t xml:space="preserve">    Devoluciones manejadas</t>
  </si>
  <si>
    <t>Utilidad o ( Pérdida) de operación</t>
  </si>
  <si>
    <t xml:space="preserve"> -</t>
  </si>
  <si>
    <t xml:space="preserve"> =</t>
  </si>
  <si>
    <t>TOTAL DE CU MIXTO</t>
  </si>
  <si>
    <t>Análisis de rentabilidad por servicio</t>
  </si>
  <si>
    <t>SERVICIO A</t>
  </si>
  <si>
    <t>SERVICIO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</si>
</sst>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* #,##0.00\ &quot;€&quot;_-;\-* #,##0.00\ &quot;€&quot;_-;_-* &quot;-&quot;??\ &quot;€&quot;_-;_-@_-"/>
    <numFmt numFmtId="166" formatCode="_(&quot;$&quot;* #,##0.00_);_(&quot;$&quot;* \(#,##0.00\);_(&quot;$&quot;* &quot;-&quot;??_);_(@_)"/>
    <numFmt numFmtId="167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Leelawadee"/>
      <family val="2"/>
      <charset val="222"/>
    </font>
    <font>
      <sz val="11"/>
      <color theme="1"/>
      <name val="Leelawadee"/>
      <family val="2"/>
      <charset val="222"/>
    </font>
    <font>
      <b/>
      <sz val="11"/>
      <color theme="0"/>
      <name val="Leelawadee"/>
      <family val="2"/>
      <charset val="222"/>
    </font>
    <font>
      <b/>
      <sz val="11"/>
      <color theme="1"/>
      <name val="Leelawadee"/>
    </font>
    <font>
      <b/>
      <u/>
      <sz val="11"/>
      <color theme="1"/>
      <name val="Leelawadee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2" borderId="0" applyNumberFormat="0" applyBorder="0" applyAlignment="0" applyProtection="0"/>
  </cellStyleXfs>
  <cellXfs count="80">
    <xf numFmtId="0" fontId="0" fillId="0" borderId="0" xfId="0"/>
    <xf numFmtId="0" fontId="7" fillId="0" borderId="0" xfId="0" applyFont="1"/>
    <xf numFmtId="0" fontId="8" fillId="0" borderId="0" xfId="0" applyFont="1"/>
    <xf numFmtId="0" fontId="8" fillId="7" borderId="0" xfId="0" applyFont="1" applyFill="1"/>
    <xf numFmtId="0" fontId="7" fillId="8" borderId="0" xfId="0" applyFont="1" applyFill="1" applyAlignment="1">
      <alignment wrapText="1"/>
    </xf>
    <xf numFmtId="0" fontId="8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44" fontId="8" fillId="0" borderId="0" xfId="0" applyNumberFormat="1" applyFont="1"/>
    <xf numFmtId="0" fontId="7" fillId="10" borderId="0" xfId="0" applyFont="1" applyFill="1"/>
    <xf numFmtId="0" fontId="8" fillId="0" borderId="0" xfId="0" applyFont="1" applyAlignment="1">
      <alignment wrapText="1"/>
    </xf>
    <xf numFmtId="43" fontId="8" fillId="0" borderId="1" xfId="1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vertical="center"/>
    </xf>
    <xf numFmtId="0" fontId="11" fillId="0" borderId="0" xfId="0" applyFont="1"/>
    <xf numFmtId="0" fontId="7" fillId="12" borderId="1" xfId="0" applyNumberFormat="1" applyFont="1" applyFill="1" applyBorder="1" applyAlignment="1">
      <alignment horizontal="center" vertical="center" wrapText="1"/>
    </xf>
    <xf numFmtId="44" fontId="8" fillId="0" borderId="1" xfId="2" applyFont="1" applyBorder="1"/>
    <xf numFmtId="0" fontId="8" fillId="0" borderId="1" xfId="0" applyFont="1" applyBorder="1" applyAlignment="1">
      <alignment wrapText="1"/>
    </xf>
    <xf numFmtId="164" fontId="8" fillId="0" borderId="1" xfId="2" applyNumberFormat="1" applyFont="1" applyBorder="1"/>
    <xf numFmtId="44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44" fontId="8" fillId="0" borderId="0" xfId="0" applyNumberFormat="1" applyFont="1" applyAlignment="1">
      <alignment horizontal="left" indent="1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44" fontId="7" fillId="12" borderId="13" xfId="0" applyNumberFormat="1" applyFont="1" applyFill="1" applyBorder="1"/>
    <xf numFmtId="44" fontId="7" fillId="0" borderId="2" xfId="0" applyNumberFormat="1" applyFont="1" applyBorder="1"/>
    <xf numFmtId="44" fontId="7" fillId="12" borderId="14" xfId="0" applyNumberFormat="1" applyFont="1" applyFill="1" applyBorder="1"/>
    <xf numFmtId="0" fontId="7" fillId="0" borderId="12" xfId="0" applyFont="1" applyBorder="1" applyAlignment="1">
      <alignment horizontal="center" wrapText="1"/>
    </xf>
    <xf numFmtId="0" fontId="7" fillId="12" borderId="3" xfId="0" applyFont="1" applyFill="1" applyBorder="1"/>
    <xf numFmtId="43" fontId="8" fillId="0" borderId="5" xfId="1" applyFont="1" applyBorder="1"/>
    <xf numFmtId="0" fontId="7" fillId="7" borderId="5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left" wrapText="1"/>
    </xf>
    <xf numFmtId="0" fontId="7" fillId="13" borderId="3" xfId="0" applyFont="1" applyFill="1" applyBorder="1" applyAlignment="1">
      <alignment horizontal="center"/>
    </xf>
    <xf numFmtId="44" fontId="10" fillId="0" borderId="11" xfId="0" applyNumberFormat="1" applyFont="1" applyBorder="1"/>
    <xf numFmtId="0" fontId="7" fillId="10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1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44" fontId="0" fillId="0" borderId="0" xfId="2" applyFont="1"/>
    <xf numFmtId="0" fontId="7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/>
    <xf numFmtId="167" fontId="8" fillId="0" borderId="1" xfId="1" applyNumberFormat="1" applyFont="1" applyBorder="1" applyAlignment="1">
      <alignment horizontal="center"/>
    </xf>
    <xf numFmtId="43" fontId="0" fillId="0" borderId="0" xfId="1" applyFont="1"/>
    <xf numFmtId="0" fontId="7" fillId="6" borderId="0" xfId="0" applyFont="1" applyFill="1" applyAlignment="1">
      <alignment horizontal="center"/>
    </xf>
    <xf numFmtId="43" fontId="8" fillId="6" borderId="1" xfId="1" applyFont="1" applyFill="1" applyBorder="1"/>
    <xf numFmtId="44" fontId="10" fillId="6" borderId="11" xfId="0" applyNumberFormat="1" applyFont="1" applyFill="1" applyBorder="1"/>
    <xf numFmtId="44" fontId="8" fillId="6" borderId="0" xfId="0" applyNumberFormat="1" applyFont="1" applyFill="1"/>
    <xf numFmtId="44" fontId="10" fillId="6" borderId="2" xfId="0" applyNumberFormat="1" applyFont="1" applyFill="1" applyBorder="1"/>
    <xf numFmtId="44" fontId="10" fillId="6" borderId="16" xfId="0" applyNumberFormat="1" applyFont="1" applyFill="1" applyBorder="1"/>
    <xf numFmtId="0" fontId="0" fillId="6" borderId="0" xfId="0" applyFill="1"/>
    <xf numFmtId="0" fontId="8" fillId="16" borderId="1" xfId="0" applyFont="1" applyFill="1" applyBorder="1"/>
    <xf numFmtId="0" fontId="8" fillId="16" borderId="1" xfId="0" applyFont="1" applyFill="1" applyBorder="1" applyAlignment="1">
      <alignment wrapText="1"/>
    </xf>
    <xf numFmtId="0" fontId="8" fillId="16" borderId="0" xfId="0" applyFont="1" applyFill="1" applyAlignment="1">
      <alignment horizontal="left" indent="2"/>
    </xf>
    <xf numFmtId="0" fontId="7" fillId="15" borderId="0" xfId="0" applyFont="1" applyFill="1" applyAlignment="1">
      <alignment horizontal="center"/>
    </xf>
    <xf numFmtId="43" fontId="8" fillId="15" borderId="1" xfId="1" applyFont="1" applyFill="1" applyBorder="1"/>
    <xf numFmtId="44" fontId="10" fillId="15" borderId="11" xfId="0" applyNumberFormat="1" applyFont="1" applyFill="1" applyBorder="1"/>
    <xf numFmtId="0" fontId="8" fillId="15" borderId="0" xfId="0" applyFont="1" applyFill="1"/>
    <xf numFmtId="44" fontId="7" fillId="15" borderId="2" xfId="0" applyNumberFormat="1" applyFont="1" applyFill="1" applyBorder="1"/>
    <xf numFmtId="0" fontId="0" fillId="15" borderId="0" xfId="0" applyFill="1"/>
    <xf numFmtId="0" fontId="7" fillId="10" borderId="0" xfId="0" applyFont="1" applyFill="1" applyAlignment="1">
      <alignment horizontal="center"/>
    </xf>
    <xf numFmtId="43" fontId="8" fillId="10" borderId="1" xfId="1" applyFont="1" applyFill="1" applyBorder="1"/>
    <xf numFmtId="44" fontId="10" fillId="10" borderId="11" xfId="0" applyNumberFormat="1" applyFont="1" applyFill="1" applyBorder="1"/>
    <xf numFmtId="0" fontId="8" fillId="10" borderId="0" xfId="0" applyFont="1" applyFill="1"/>
    <xf numFmtId="44" fontId="7" fillId="10" borderId="2" xfId="0" applyNumberFormat="1" applyFont="1" applyFill="1" applyBorder="1"/>
    <xf numFmtId="44" fontId="7" fillId="10" borderId="15" xfId="0" applyNumberFormat="1" applyFont="1" applyFill="1" applyBorder="1"/>
    <xf numFmtId="0" fontId="0" fillId="10" borderId="0" xfId="0" applyFill="1"/>
    <xf numFmtId="166" fontId="7" fillId="15" borderId="18" xfId="1" applyNumberFormat="1" applyFont="1" applyFill="1" applyBorder="1"/>
    <xf numFmtId="0" fontId="7" fillId="13" borderId="9" xfId="0" applyFont="1" applyFill="1" applyBorder="1" applyAlignment="1">
      <alignment horizontal="center"/>
    </xf>
    <xf numFmtId="0" fontId="7" fillId="13" borderId="17" xfId="0" applyFont="1" applyFill="1" applyBorder="1" applyAlignment="1">
      <alignment horizontal="center"/>
    </xf>
    <xf numFmtId="0" fontId="7" fillId="13" borderId="10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  <xf numFmtId="0" fontId="9" fillId="11" borderId="8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</cellXfs>
  <cellStyles count="19">
    <cellStyle name="60% - Énfasis5 2" xfId="16"/>
    <cellStyle name="Énfasis1 2" xfId="18"/>
    <cellStyle name="Énfasis4 2" xfId="15"/>
    <cellStyle name="Énfasis6 2" xfId="17"/>
    <cellStyle name="Millares" xfId="1" builtinId="3"/>
    <cellStyle name="Millares 2" xfId="5"/>
    <cellStyle name="Millares 3" xfId="6"/>
    <cellStyle name="Moneda" xfId="2" builtinId="4"/>
    <cellStyle name="Moneda 2" xfId="7"/>
    <cellStyle name="Moneda 3" xfId="8"/>
    <cellStyle name="Moneda 4" xfId="9"/>
    <cellStyle name="Moneda 5" xfId="13"/>
    <cellStyle name="Normal" xfId="0" builtinId="0"/>
    <cellStyle name="Normal 2" xfId="3"/>
    <cellStyle name="Normal 3" xfId="4"/>
    <cellStyle name="Normal 4" xfId="10"/>
    <cellStyle name="Normal 5" xfId="11"/>
    <cellStyle name="Normal 6" xfId="14"/>
    <cellStyle name="Porcentaj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="90" zoomScaleNormal="90" workbookViewId="0">
      <selection activeCell="G8" sqref="G8"/>
    </sheetView>
  </sheetViews>
  <sheetFormatPr baseColWidth="10" defaultRowHeight="16.5"/>
  <cols>
    <col min="1" max="1" width="54" style="2" customWidth="1"/>
    <col min="2" max="2" width="31.5703125" style="2" customWidth="1"/>
    <col min="3" max="3" width="13.5703125" style="2" customWidth="1"/>
    <col min="4" max="4" width="16" style="2" customWidth="1"/>
    <col min="5" max="5" width="15.42578125" style="2" customWidth="1"/>
    <col min="6" max="6" width="12.7109375" style="2" bestFit="1" customWidth="1"/>
    <col min="7" max="7" width="20.42578125" style="2" customWidth="1"/>
    <col min="8" max="8" width="21" style="2" bestFit="1" customWidth="1"/>
    <col min="9" max="9" width="14.42578125" style="2" customWidth="1"/>
    <col min="10" max="16384" width="11.42578125" style="2"/>
  </cols>
  <sheetData>
    <row r="1" spans="1:6" ht="17.25" thickBot="1"/>
    <row r="2" spans="1:6" ht="17.25" thickBot="1">
      <c r="A2" s="73" t="s">
        <v>5</v>
      </c>
      <c r="B2" s="74"/>
      <c r="C2" s="74"/>
      <c r="D2" s="74"/>
      <c r="E2" s="74"/>
      <c r="F2" s="75"/>
    </row>
    <row r="3" spans="1:6">
      <c r="A3" s="3"/>
      <c r="B3" s="36" t="s">
        <v>60</v>
      </c>
      <c r="C3" s="36" t="s">
        <v>61</v>
      </c>
      <c r="D3" s="36" t="s">
        <v>6</v>
      </c>
      <c r="E3" s="36" t="s">
        <v>7</v>
      </c>
      <c r="F3" s="36" t="s">
        <v>3</v>
      </c>
    </row>
    <row r="4" spans="1:6">
      <c r="A4" s="4" t="s">
        <v>8</v>
      </c>
      <c r="B4" s="35">
        <v>40</v>
      </c>
      <c r="C4" s="35">
        <v>60</v>
      </c>
    </row>
    <row r="5" spans="1:6" ht="28.5" customHeight="1">
      <c r="A5" s="4" t="s">
        <v>9</v>
      </c>
      <c r="B5" s="11">
        <v>8</v>
      </c>
      <c r="C5" s="11">
        <v>12</v>
      </c>
    </row>
    <row r="6" spans="1:6">
      <c r="A6" s="4" t="s">
        <v>10</v>
      </c>
      <c r="B6" s="46">
        <v>300</v>
      </c>
      <c r="C6" s="46">
        <v>200</v>
      </c>
      <c r="D6" s="46">
        <v>100</v>
      </c>
      <c r="E6" s="46">
        <v>400</v>
      </c>
      <c r="F6" s="16">
        <f>+D6+E6</f>
        <v>500</v>
      </c>
    </row>
    <row r="7" spans="1:6">
      <c r="A7" s="4" t="s">
        <v>11</v>
      </c>
      <c r="B7" s="12">
        <v>300</v>
      </c>
      <c r="C7" s="12">
        <v>400</v>
      </c>
      <c r="D7" s="12">
        <v>500</v>
      </c>
      <c r="E7" s="12">
        <v>200</v>
      </c>
      <c r="F7" s="16">
        <f>+D7+E7</f>
        <v>700</v>
      </c>
    </row>
    <row r="8" spans="1:6">
      <c r="A8" s="4" t="s">
        <v>12</v>
      </c>
      <c r="B8" s="12">
        <v>100</v>
      </c>
      <c r="C8" s="12">
        <v>60</v>
      </c>
      <c r="D8" s="12">
        <v>50</v>
      </c>
      <c r="E8" s="12">
        <v>110</v>
      </c>
      <c r="F8" s="16">
        <f>+D8+E8</f>
        <v>160</v>
      </c>
    </row>
    <row r="9" spans="1:6">
      <c r="A9" s="4" t="s">
        <v>13</v>
      </c>
      <c r="B9" s="12">
        <v>20</v>
      </c>
      <c r="C9" s="12">
        <v>80</v>
      </c>
      <c r="D9" s="12">
        <v>30</v>
      </c>
      <c r="E9" s="12">
        <v>70</v>
      </c>
      <c r="F9" s="16">
        <f>+D9+E9</f>
        <v>100</v>
      </c>
    </row>
    <row r="10" spans="1:6">
      <c r="A10" s="4" t="s">
        <v>14</v>
      </c>
      <c r="B10" s="12">
        <v>1500</v>
      </c>
      <c r="C10" s="12">
        <v>500</v>
      </c>
      <c r="D10" s="12">
        <v>400</v>
      </c>
      <c r="E10" s="12">
        <v>1600</v>
      </c>
      <c r="F10" s="16">
        <f>+D10+E10</f>
        <v>2000</v>
      </c>
    </row>
    <row r="11" spans="1:6">
      <c r="A11" s="4" t="s">
        <v>15</v>
      </c>
      <c r="B11" s="12">
        <v>400</v>
      </c>
      <c r="C11" s="13">
        <v>600</v>
      </c>
      <c r="D11" s="14">
        <v>50</v>
      </c>
      <c r="E11" s="14">
        <v>350</v>
      </c>
      <c r="F11" s="43" t="s">
        <v>1</v>
      </c>
    </row>
    <row r="12" spans="1:6">
      <c r="A12" s="4"/>
      <c r="D12" s="14">
        <v>200</v>
      </c>
      <c r="E12" s="14">
        <v>400</v>
      </c>
      <c r="F12" s="43" t="s">
        <v>2</v>
      </c>
    </row>
    <row r="13" spans="1:6">
      <c r="A13" s="4"/>
      <c r="D13" s="5"/>
      <c r="F13" s="17"/>
    </row>
    <row r="14" spans="1:6">
      <c r="A14" s="4" t="s">
        <v>16</v>
      </c>
      <c r="B14" s="12">
        <v>20</v>
      </c>
      <c r="C14" s="12">
        <v>80</v>
      </c>
      <c r="D14" s="12">
        <v>70</v>
      </c>
      <c r="E14" s="12">
        <v>30</v>
      </c>
      <c r="F14" s="16">
        <f>+D14+E14</f>
        <v>100</v>
      </c>
    </row>
    <row r="15" spans="1:6">
      <c r="A15" s="4" t="s">
        <v>17</v>
      </c>
      <c r="B15" s="12">
        <v>60</v>
      </c>
      <c r="C15" s="12">
        <v>140</v>
      </c>
      <c r="D15" s="12">
        <v>150</v>
      </c>
      <c r="E15" s="12">
        <v>50</v>
      </c>
      <c r="F15" s="16">
        <f>+D15+E15</f>
        <v>200</v>
      </c>
    </row>
    <row r="16" spans="1:6">
      <c r="A16" s="4" t="s">
        <v>18</v>
      </c>
      <c r="B16" s="12">
        <v>500</v>
      </c>
      <c r="C16" s="12">
        <v>400</v>
      </c>
      <c r="D16" s="12">
        <v>150</v>
      </c>
      <c r="E16" s="12">
        <v>750</v>
      </c>
      <c r="F16" s="16">
        <f>+D16+E16</f>
        <v>900</v>
      </c>
    </row>
    <row r="17" spans="1:9" ht="33.75" customHeight="1">
      <c r="A17" s="4" t="s">
        <v>19</v>
      </c>
      <c r="B17" s="15">
        <v>300</v>
      </c>
      <c r="C17" s="15">
        <v>200</v>
      </c>
      <c r="D17" s="15">
        <v>100</v>
      </c>
      <c r="E17" s="15">
        <v>400</v>
      </c>
      <c r="F17" s="18">
        <f t="shared" ref="F17" si="0">+D17+E17</f>
        <v>500</v>
      </c>
    </row>
    <row r="18" spans="1:9" ht="17.25" thickBot="1"/>
    <row r="19" spans="1:9" ht="17.25" thickBot="1">
      <c r="A19" s="38" t="s">
        <v>53</v>
      </c>
      <c r="B19" s="7"/>
      <c r="C19" s="7"/>
    </row>
    <row r="20" spans="1:9">
      <c r="B20" s="25" t="str">
        <f>+D3</f>
        <v xml:space="preserve">Region Norte </v>
      </c>
      <c r="C20" s="25" t="str">
        <f>+E3</f>
        <v>Region Sur</v>
      </c>
    </row>
    <row r="21" spans="1:9">
      <c r="A21" s="41" t="str">
        <f>+A6</f>
        <v>Embarques</v>
      </c>
      <c r="B21" s="47">
        <v>80</v>
      </c>
      <c r="C21" s="47">
        <v>420</v>
      </c>
    </row>
    <row r="22" spans="1:9">
      <c r="A22" s="41" t="str">
        <f>+A7</f>
        <v>Unidades manejadas</v>
      </c>
      <c r="B22" s="47">
        <v>477</v>
      </c>
      <c r="C22" s="47">
        <v>223</v>
      </c>
    </row>
    <row r="23" spans="1:9">
      <c r="A23" s="41" t="str">
        <f>+A8</f>
        <v>Ordenes de los clientes</v>
      </c>
      <c r="B23" s="47">
        <v>52</v>
      </c>
      <c r="C23" s="47">
        <v>108</v>
      </c>
    </row>
    <row r="24" spans="1:9">
      <c r="A24" s="41" t="str">
        <f>+A9</f>
        <v>Devoluciones</v>
      </c>
      <c r="B24" s="47">
        <v>29</v>
      </c>
      <c r="C24" s="47">
        <v>71</v>
      </c>
    </row>
    <row r="25" spans="1:9">
      <c r="A25" s="41" t="str">
        <f>+A10</f>
        <v>Unidades en almácen</v>
      </c>
      <c r="B25" s="47">
        <v>370</v>
      </c>
      <c r="C25" s="47">
        <v>1630</v>
      </c>
    </row>
    <row r="26" spans="1:9">
      <c r="A26" s="41" t="str">
        <f>+A16</f>
        <v>Artícluos de oficina</v>
      </c>
      <c r="B26" s="47">
        <v>120</v>
      </c>
      <c r="C26" s="47">
        <v>780</v>
      </c>
    </row>
    <row r="27" spans="1:9">
      <c r="A27" s="41" t="str">
        <f>+A14</f>
        <v>Cuentas vendidas</v>
      </c>
      <c r="B27" s="47">
        <v>70</v>
      </c>
      <c r="C27" s="47">
        <v>30</v>
      </c>
    </row>
    <row r="28" spans="1:9">
      <c r="A28" s="41" t="str">
        <f>+A15</f>
        <v>Llamadas de venta</v>
      </c>
      <c r="B28" s="47">
        <v>150</v>
      </c>
      <c r="C28" s="47">
        <v>50</v>
      </c>
    </row>
    <row r="29" spans="1:9" ht="33">
      <c r="A29" s="42" t="str">
        <f>+A17</f>
        <v>Pulgadas de los espacios periodisticos para publicidad</v>
      </c>
      <c r="B29" s="47">
        <v>100</v>
      </c>
      <c r="C29" s="47">
        <v>400</v>
      </c>
    </row>
    <row r="30" spans="1:9" ht="17.25" thickBot="1"/>
    <row r="31" spans="1:9" ht="17.25" thickBot="1">
      <c r="A31" s="73" t="s">
        <v>20</v>
      </c>
      <c r="B31" s="74"/>
      <c r="C31" s="74"/>
      <c r="D31" s="74"/>
      <c r="E31" s="74"/>
      <c r="F31" s="75"/>
      <c r="H31" s="6"/>
      <c r="I31" s="6"/>
    </row>
    <row r="32" spans="1:9">
      <c r="D32" s="76" t="s">
        <v>25</v>
      </c>
      <c r="E32" s="77"/>
      <c r="F32" s="76" t="s">
        <v>26</v>
      </c>
      <c r="G32" s="78"/>
    </row>
    <row r="33" spans="1:8" ht="49.5">
      <c r="A33" s="45" t="s">
        <v>27</v>
      </c>
      <c r="B33" s="20" t="s">
        <v>45</v>
      </c>
      <c r="C33" s="20" t="s">
        <v>28</v>
      </c>
      <c r="D33" s="20" t="s">
        <v>3</v>
      </c>
      <c r="E33" s="20" t="s">
        <v>29</v>
      </c>
      <c r="F33" s="20" t="s">
        <v>30</v>
      </c>
      <c r="G33" s="20" t="s">
        <v>29</v>
      </c>
    </row>
    <row r="34" spans="1:8">
      <c r="A34" s="9" t="s">
        <v>31</v>
      </c>
    </row>
    <row r="35" spans="1:8">
      <c r="A35" s="19" t="s">
        <v>32</v>
      </c>
    </row>
    <row r="36" spans="1:8">
      <c r="A36" s="56" t="s">
        <v>33</v>
      </c>
      <c r="B36" s="46" t="str">
        <f>+A6</f>
        <v>Embarques</v>
      </c>
      <c r="C36" s="12">
        <f>+F6</f>
        <v>500</v>
      </c>
      <c r="D36" s="23">
        <v>10500</v>
      </c>
      <c r="E36" s="21">
        <f>+D36/C36</f>
        <v>21</v>
      </c>
    </row>
    <row r="37" spans="1:8">
      <c r="A37" s="57" t="s">
        <v>34</v>
      </c>
      <c r="B37" s="22" t="str">
        <f>+A7</f>
        <v>Unidades manejadas</v>
      </c>
      <c r="C37" s="12">
        <f>+F7</f>
        <v>700</v>
      </c>
      <c r="D37" s="21">
        <v>4200</v>
      </c>
      <c r="E37" s="21">
        <f>D37/C37</f>
        <v>6</v>
      </c>
    </row>
    <row r="38" spans="1:8">
      <c r="A38" s="56" t="s">
        <v>35</v>
      </c>
      <c r="B38" s="22" t="str">
        <f>+A8</f>
        <v>Ordenes de los clientes</v>
      </c>
      <c r="C38" s="12">
        <f>+F8</f>
        <v>160</v>
      </c>
      <c r="D38" s="21">
        <v>800</v>
      </c>
      <c r="E38" s="21">
        <f>D38/C38</f>
        <v>5</v>
      </c>
    </row>
    <row r="39" spans="1:8">
      <c r="A39" s="56" t="s">
        <v>54</v>
      </c>
      <c r="B39" s="12" t="str">
        <f>+A9</f>
        <v>Devoluciones</v>
      </c>
      <c r="C39" s="12">
        <f>+F9</f>
        <v>100</v>
      </c>
      <c r="D39" s="21">
        <v>1000</v>
      </c>
      <c r="E39" s="21">
        <f>+D39/C39</f>
        <v>10</v>
      </c>
    </row>
    <row r="40" spans="1:8">
      <c r="A40" s="56" t="s">
        <v>38</v>
      </c>
      <c r="B40" s="12" t="str">
        <f>+A10</f>
        <v>Unidades en almácen</v>
      </c>
      <c r="C40" s="12">
        <f>+F10</f>
        <v>2000</v>
      </c>
      <c r="D40" s="21">
        <v>1000</v>
      </c>
      <c r="E40" s="21">
        <f>D40/C40</f>
        <v>0.5</v>
      </c>
    </row>
    <row r="41" spans="1:8">
      <c r="A41" s="57" t="s">
        <v>39</v>
      </c>
      <c r="B41" s="12" t="str">
        <f>+A16</f>
        <v>Artícluos de oficina</v>
      </c>
      <c r="C41" s="12">
        <f>+F16</f>
        <v>900</v>
      </c>
      <c r="D41" s="21">
        <v>1800</v>
      </c>
      <c r="E41" s="21">
        <f>D41/C41</f>
        <v>2</v>
      </c>
    </row>
    <row r="42" spans="1:8">
      <c r="A42" s="17" t="s">
        <v>44</v>
      </c>
      <c r="B42" s="29" t="s">
        <v>50</v>
      </c>
      <c r="C42" s="29" t="s">
        <v>51</v>
      </c>
    </row>
    <row r="43" spans="1:8">
      <c r="A43" s="58" t="s">
        <v>46</v>
      </c>
      <c r="B43" s="11">
        <v>600</v>
      </c>
      <c r="C43" s="11">
        <v>650</v>
      </c>
    </row>
    <row r="44" spans="1:8">
      <c r="A44" s="58" t="s">
        <v>0</v>
      </c>
      <c r="B44" s="11">
        <v>450</v>
      </c>
      <c r="C44" s="11">
        <v>445</v>
      </c>
      <c r="H44" s="17" t="s">
        <v>58</v>
      </c>
    </row>
    <row r="45" spans="1:8">
      <c r="A45" s="40" t="s">
        <v>40</v>
      </c>
      <c r="B45" s="46" t="str">
        <f>+B36</f>
        <v>Embarques</v>
      </c>
      <c r="C45" s="12">
        <f>+C36</f>
        <v>500</v>
      </c>
      <c r="D45" s="21">
        <v>2000</v>
      </c>
      <c r="E45" s="21">
        <f>D45/C45</f>
        <v>4</v>
      </c>
      <c r="F45" s="21">
        <v>500</v>
      </c>
      <c r="G45" s="24">
        <f>F45/C45</f>
        <v>1</v>
      </c>
      <c r="H45" s="8">
        <f>E45+G45</f>
        <v>5</v>
      </c>
    </row>
    <row r="46" spans="1:8">
      <c r="A46" s="40" t="s">
        <v>47</v>
      </c>
      <c r="B46" s="12" t="str">
        <f>+A14</f>
        <v>Cuentas vendidas</v>
      </c>
      <c r="C46" s="12">
        <f>+F14</f>
        <v>100</v>
      </c>
      <c r="D46" s="21">
        <v>900</v>
      </c>
      <c r="E46" s="21">
        <f>D46/C46</f>
        <v>9</v>
      </c>
      <c r="F46" s="21">
        <v>300</v>
      </c>
      <c r="G46" s="24">
        <f>F46/C46</f>
        <v>3</v>
      </c>
      <c r="H46" s="8">
        <f t="shared" ref="H46:H49" si="1">E46+G46</f>
        <v>12</v>
      </c>
    </row>
    <row r="47" spans="1:8">
      <c r="A47" s="40" t="s">
        <v>41</v>
      </c>
      <c r="B47" s="12" t="str">
        <f>+A8</f>
        <v>Ordenes de los clientes</v>
      </c>
      <c r="C47" s="12">
        <f>+F8</f>
        <v>160</v>
      </c>
      <c r="D47" s="21">
        <v>320</v>
      </c>
      <c r="E47" s="21">
        <f>D47/C47</f>
        <v>2</v>
      </c>
      <c r="F47" s="21">
        <v>800</v>
      </c>
      <c r="G47" s="24">
        <f>F47/C47</f>
        <v>5</v>
      </c>
      <c r="H47" s="8">
        <f t="shared" si="1"/>
        <v>7</v>
      </c>
    </row>
    <row r="48" spans="1:8">
      <c r="A48" s="40" t="s">
        <v>42</v>
      </c>
      <c r="B48" s="12" t="str">
        <f>+A15</f>
        <v>Llamadas de venta</v>
      </c>
      <c r="C48" s="12">
        <f>+F15</f>
        <v>200</v>
      </c>
      <c r="D48" s="21">
        <v>2000</v>
      </c>
      <c r="E48" s="21">
        <f>D48/C48</f>
        <v>10</v>
      </c>
      <c r="F48" s="21">
        <v>800</v>
      </c>
      <c r="G48" s="24">
        <f>F48/C48</f>
        <v>4</v>
      </c>
      <c r="H48" s="8">
        <f t="shared" si="1"/>
        <v>14</v>
      </c>
    </row>
    <row r="49" spans="1:8" ht="30" customHeight="1">
      <c r="A49" s="37" t="s">
        <v>43</v>
      </c>
      <c r="B49" s="22" t="str">
        <f>+A29</f>
        <v>Pulgadas de los espacios periodisticos para publicidad</v>
      </c>
      <c r="C49" s="12">
        <f>+F17</f>
        <v>500</v>
      </c>
      <c r="D49" s="21">
        <v>1500</v>
      </c>
      <c r="E49" s="21">
        <f>D49/C49</f>
        <v>3</v>
      </c>
      <c r="F49" s="21">
        <v>1000</v>
      </c>
      <c r="G49" s="24">
        <f>F49/C49</f>
        <v>2</v>
      </c>
      <c r="H49" s="8">
        <f t="shared" si="1"/>
        <v>5</v>
      </c>
    </row>
  </sheetData>
  <mergeCells count="4">
    <mergeCell ref="A2:F2"/>
    <mergeCell ref="A31:F31"/>
    <mergeCell ref="D32:E32"/>
    <mergeCell ref="F32:G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80" zoomScaleNormal="80" workbookViewId="0">
      <selection activeCell="H10" sqref="H10"/>
    </sheetView>
  </sheetViews>
  <sheetFormatPr baseColWidth="10" defaultRowHeight="15"/>
  <cols>
    <col min="2" max="2" width="49.42578125" bestFit="1" customWidth="1"/>
    <col min="3" max="4" width="14.42578125" bestFit="1" customWidth="1"/>
  </cols>
  <sheetData>
    <row r="1" spans="1:4" ht="16.5">
      <c r="B1" s="79" t="s">
        <v>59</v>
      </c>
      <c r="C1" s="79"/>
      <c r="D1" s="79"/>
    </row>
    <row r="2" spans="1:4" ht="16.5">
      <c r="B2" s="1"/>
      <c r="C2" s="59" t="s">
        <v>1</v>
      </c>
      <c r="D2" s="7" t="s">
        <v>2</v>
      </c>
    </row>
    <row r="3" spans="1:4" ht="16.5">
      <c r="B3" s="2" t="s">
        <v>22</v>
      </c>
      <c r="C3" s="60">
        <f>('Gtos Op ABC'!B11*'Gtos Op ABC'!B4)</f>
        <v>16000</v>
      </c>
      <c r="D3" s="11">
        <f>'Gtos Op ABC'!C11*'Gtos Op ABC'!C4</f>
        <v>36000</v>
      </c>
    </row>
    <row r="4" spans="1:4" ht="16.5">
      <c r="A4" t="s">
        <v>56</v>
      </c>
      <c r="B4" s="2" t="s">
        <v>23</v>
      </c>
      <c r="C4" s="60">
        <f>'Gtos Op ABC'!B11*'Gtos Op ABC'!B5</f>
        <v>3200</v>
      </c>
      <c r="D4" s="11">
        <f>'Gtos Op ABC'!C11*'Gtos Op ABC'!C5</f>
        <v>7200</v>
      </c>
    </row>
    <row r="5" spans="1:4" ht="16.5">
      <c r="A5" t="s">
        <v>57</v>
      </c>
      <c r="B5" s="1" t="s">
        <v>4</v>
      </c>
      <c r="C5" s="61">
        <f>+C3-C4</f>
        <v>12800</v>
      </c>
      <c r="D5" s="39">
        <f>+D3-D4</f>
        <v>28800</v>
      </c>
    </row>
    <row r="6" spans="1:4" ht="16.5">
      <c r="A6" t="s">
        <v>56</v>
      </c>
      <c r="B6" s="2" t="s">
        <v>52</v>
      </c>
      <c r="C6" s="62"/>
      <c r="D6" s="2"/>
    </row>
    <row r="7" spans="1:4" ht="16.5">
      <c r="B7" s="1" t="s">
        <v>31</v>
      </c>
      <c r="C7" s="62"/>
      <c r="D7" s="2"/>
    </row>
    <row r="8" spans="1:4" ht="16.5">
      <c r="B8" s="2" t="s">
        <v>33</v>
      </c>
      <c r="C8" s="60">
        <f>'Gtos Op ABC'!B6*'Gtos Op ABC'!E36</f>
        <v>6300</v>
      </c>
      <c r="D8" s="11">
        <f>'Gtos Op ABC'!C6*'Gtos Op ABC'!E36</f>
        <v>4200</v>
      </c>
    </row>
    <row r="9" spans="1:4" ht="16.5">
      <c r="B9" s="10" t="s">
        <v>34</v>
      </c>
      <c r="C9" s="60">
        <f>'Gtos Op ABC'!B7*'Gtos Op ABC'!E37</f>
        <v>1800</v>
      </c>
      <c r="D9" s="11">
        <f>'Gtos Op ABC'!C7*'Gtos Op ABC'!E37</f>
        <v>2400</v>
      </c>
    </row>
    <row r="10" spans="1:4" ht="16.5">
      <c r="B10" s="2" t="s">
        <v>35</v>
      </c>
      <c r="C10" s="60">
        <f>'Gtos Op ABC'!B8*'Gtos Op ABC'!E38</f>
        <v>500</v>
      </c>
      <c r="D10" s="11">
        <f>'Gtos Op ABC'!C8*'Gtos Op ABC'!E38</f>
        <v>300</v>
      </c>
    </row>
    <row r="11" spans="1:4" ht="16.5">
      <c r="B11" s="2" t="s">
        <v>37</v>
      </c>
      <c r="C11" s="60">
        <f>'Gtos Op ABC'!B9*'Gtos Op ABC'!E39</f>
        <v>200</v>
      </c>
      <c r="D11" s="11">
        <f>'Gtos Op ABC'!C9*'Gtos Op ABC'!E39</f>
        <v>800</v>
      </c>
    </row>
    <row r="12" spans="1:4" ht="16.5">
      <c r="B12" s="2" t="s">
        <v>38</v>
      </c>
      <c r="C12" s="60">
        <f>'Gtos Op ABC'!B10*'Gtos Op ABC'!E40</f>
        <v>750</v>
      </c>
      <c r="D12" s="11">
        <f>'Gtos Op ABC'!C10*'Gtos Op ABC'!E40</f>
        <v>250</v>
      </c>
    </row>
    <row r="13" spans="1:4" ht="33">
      <c r="B13" s="10" t="s">
        <v>39</v>
      </c>
      <c r="C13" s="60">
        <f>'Gtos Op ABC'!B16*'Gtos Op ABC'!E41</f>
        <v>1000</v>
      </c>
      <c r="D13" s="11">
        <f>'Gtos Op ABC'!C16*'Gtos Op ABC'!E41</f>
        <v>800</v>
      </c>
    </row>
    <row r="14" spans="1:4" ht="16.5">
      <c r="B14" s="2" t="s">
        <v>24</v>
      </c>
      <c r="C14" s="60">
        <f>'Gtos Op ABC'!B43</f>
        <v>600</v>
      </c>
      <c r="D14" s="11">
        <f>'Gtos Op ABC'!C43</f>
        <v>650</v>
      </c>
    </row>
    <row r="15" spans="1:4" ht="16.5">
      <c r="B15" s="26" t="s">
        <v>0</v>
      </c>
      <c r="C15" s="60">
        <f>'Gtos Op ABC'!B44</f>
        <v>450</v>
      </c>
      <c r="D15" s="11">
        <f>'Gtos Op ABC'!C44</f>
        <v>445</v>
      </c>
    </row>
    <row r="16" spans="1:4" ht="16.5">
      <c r="B16" s="27" t="s">
        <v>40</v>
      </c>
      <c r="C16" s="60">
        <f>'Gtos Op ABC'!B6*('Gtos Op ABC'!E45+'Gtos Op ABC'!G45)</f>
        <v>1500</v>
      </c>
      <c r="D16" s="11">
        <f>'Gtos Op ABC'!C6*('Gtos Op ABC'!E45+'Gtos Op ABC'!G45)</f>
        <v>1000</v>
      </c>
    </row>
    <row r="17" spans="1:5" ht="16.5">
      <c r="B17" s="27" t="s">
        <v>47</v>
      </c>
      <c r="C17" s="60">
        <f>('Gtos Op ABC'!B14*('Gtos Op ABC'!E46+'Gtos Op ABC'!G46))</f>
        <v>240</v>
      </c>
      <c r="D17" s="11">
        <f>'Gtos Op ABC'!C14*('Gtos Op ABC'!E46+'Gtos Op ABC'!G46)</f>
        <v>960</v>
      </c>
    </row>
    <row r="18" spans="1:5" ht="16.5">
      <c r="B18" s="27" t="s">
        <v>41</v>
      </c>
      <c r="C18" s="60">
        <f>'Gtos Op ABC'!B8*('Gtos Op ABC'!E47+'Gtos Op ABC'!G47)</f>
        <v>700</v>
      </c>
      <c r="D18" s="11">
        <f>'Gtos Op ABC'!C8*('Gtos Op ABC'!E47+'Gtos Op ABC'!G47)</f>
        <v>420</v>
      </c>
    </row>
    <row r="19" spans="1:5" ht="16.5">
      <c r="B19" s="27" t="s">
        <v>42</v>
      </c>
      <c r="C19" s="60">
        <f>'Gtos Op ABC'!B15*('Gtos Op ABC'!E48+'Gtos Op ABC'!G48)</f>
        <v>840</v>
      </c>
      <c r="D19" s="11">
        <f>'Gtos Op ABC'!C15*('Gtos Op ABC'!E48+'Gtos Op ABC'!G48)</f>
        <v>1960</v>
      </c>
    </row>
    <row r="20" spans="1:5" ht="16.5">
      <c r="B20" s="28" t="s">
        <v>43</v>
      </c>
      <c r="C20" s="60">
        <f>'Gtos Op ABC'!B17*('Gtos Op ABC'!E49+'Gtos Op ABC'!G49)</f>
        <v>1500</v>
      </c>
      <c r="D20" s="11">
        <f>'Gtos Op ABC'!C17*('Gtos Op ABC'!E49+'Gtos Op ABC'!G49)</f>
        <v>1000</v>
      </c>
    </row>
    <row r="21" spans="1:5" ht="17.25" thickBot="1">
      <c r="A21" t="s">
        <v>56</v>
      </c>
      <c r="B21" s="33" t="s">
        <v>36</v>
      </c>
      <c r="C21" s="63">
        <f>+SUM(C8:C20)</f>
        <v>16380</v>
      </c>
      <c r="D21" s="31">
        <f>+SUM(D8:D20)</f>
        <v>15185</v>
      </c>
    </row>
    <row r="22" spans="1:5" ht="17.25" thickBot="1">
      <c r="A22" t="s">
        <v>57</v>
      </c>
      <c r="B22" s="34" t="s">
        <v>55</v>
      </c>
      <c r="C22" s="72">
        <f>+C5-C21</f>
        <v>-3580</v>
      </c>
      <c r="D22" s="30">
        <f>+D5-D21</f>
        <v>13615</v>
      </c>
    </row>
    <row r="23" spans="1:5">
      <c r="C23" s="64"/>
    </row>
    <row r="24" spans="1:5">
      <c r="C24" s="48"/>
    </row>
    <row r="25" spans="1:5">
      <c r="E25" s="44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78" zoomScaleNormal="78" workbookViewId="0">
      <selection activeCell="G9" sqref="G9"/>
    </sheetView>
  </sheetViews>
  <sheetFormatPr baseColWidth="10" defaultRowHeight="15"/>
  <cols>
    <col min="1" max="1" width="43.85546875" bestFit="1" customWidth="1"/>
    <col min="2" max="2" width="14.7109375" bestFit="1" customWidth="1"/>
    <col min="3" max="3" width="14.42578125" style="71" bestFit="1" customWidth="1"/>
    <col min="4" max="4" width="13.7109375" style="55" bestFit="1" customWidth="1"/>
  </cols>
  <sheetData>
    <row r="1" spans="1:4" ht="16.5">
      <c r="A1" s="79" t="s">
        <v>21</v>
      </c>
      <c r="B1" s="79"/>
      <c r="C1" s="79"/>
      <c r="D1" s="79"/>
    </row>
    <row r="2" spans="1:4" ht="16.5">
      <c r="A2" s="1"/>
      <c r="B2" s="7" t="s">
        <v>48</v>
      </c>
      <c r="C2" s="65" t="s">
        <v>49</v>
      </c>
      <c r="D2" s="49" t="s">
        <v>3</v>
      </c>
    </row>
    <row r="3" spans="1:4" ht="16.5">
      <c r="A3" s="2" t="s">
        <v>22</v>
      </c>
      <c r="B3" s="11">
        <f>('Gtos Op ABC'!D11*'Gtos Op ABC'!B4)+('Gtos Op ABC'!D12*'Gtos Op ABC'!C4)</f>
        <v>14000</v>
      </c>
      <c r="C3" s="66">
        <f>('Gtos Op ABC'!E11*'Gtos Op ABC'!B4)+('Gtos Op ABC'!E12*'Gtos Op ABC'!C4)</f>
        <v>38000</v>
      </c>
      <c r="D3" s="50">
        <f>B3+C3</f>
        <v>52000</v>
      </c>
    </row>
    <row r="4" spans="1:4" ht="16.5">
      <c r="A4" s="2" t="s">
        <v>23</v>
      </c>
      <c r="B4" s="11">
        <f>('Gtos Op ABC'!D11*'Gtos Op ABC'!B5)+('Gtos Op ABC'!D12*'Gtos Op ABC'!C5)</f>
        <v>2800</v>
      </c>
      <c r="C4" s="66">
        <f>('Gtos Op ABC'!E11*'Gtos Op ABC'!B5)+('Gtos Op ABC'!E12*'Gtos Op ABC'!C5)</f>
        <v>7600</v>
      </c>
      <c r="D4" s="50">
        <f t="shared" ref="D4:D20" si="0">+B4+C4</f>
        <v>10400</v>
      </c>
    </row>
    <row r="5" spans="1:4" ht="16.5">
      <c r="A5" s="1" t="s">
        <v>4</v>
      </c>
      <c r="B5" s="39">
        <f>+B3-B4</f>
        <v>11200</v>
      </c>
      <c r="C5" s="67">
        <f>+C3-C4</f>
        <v>30400</v>
      </c>
      <c r="D5" s="51">
        <f>D3-D4</f>
        <v>41600</v>
      </c>
    </row>
    <row r="6" spans="1:4" ht="16.5">
      <c r="A6" s="2" t="s">
        <v>52</v>
      </c>
      <c r="B6" s="2"/>
      <c r="C6" s="68"/>
      <c r="D6" s="52"/>
    </row>
    <row r="7" spans="1:4" ht="16.5">
      <c r="A7" s="1" t="s">
        <v>31</v>
      </c>
      <c r="B7" s="2"/>
      <c r="C7" s="68"/>
      <c r="D7" s="52"/>
    </row>
    <row r="8" spans="1:4" ht="16.5">
      <c r="A8" s="2" t="s">
        <v>33</v>
      </c>
      <c r="B8" s="11">
        <f>'Gtos Op ABC'!B21*'Gtos Op ABC'!E36</f>
        <v>1680</v>
      </c>
      <c r="C8" s="66">
        <f>'Gtos Op ABC'!C21*'Gtos Op ABC'!E36</f>
        <v>8820</v>
      </c>
      <c r="D8" s="50">
        <f t="shared" si="0"/>
        <v>10500</v>
      </c>
    </row>
    <row r="9" spans="1:4" ht="33">
      <c r="A9" s="10" t="s">
        <v>34</v>
      </c>
      <c r="B9" s="11">
        <f>'Gtos Op ABC'!B22*'Gtos Op ABC'!E37</f>
        <v>2862</v>
      </c>
      <c r="C9" s="66">
        <f>'Gtos Op ABC'!C22*'Gtos Op ABC'!E37</f>
        <v>1338</v>
      </c>
      <c r="D9" s="50">
        <f t="shared" si="0"/>
        <v>4200</v>
      </c>
    </row>
    <row r="10" spans="1:4" ht="16.5">
      <c r="A10" s="2" t="s">
        <v>35</v>
      </c>
      <c r="B10" s="11">
        <f>'Gtos Op ABC'!B23*'Gtos Op ABC'!E38</f>
        <v>260</v>
      </c>
      <c r="C10" s="66">
        <f>'Gtos Op ABC'!C23*'Gtos Op ABC'!E38</f>
        <v>540</v>
      </c>
      <c r="D10" s="50">
        <f>+B10+C10</f>
        <v>800</v>
      </c>
    </row>
    <row r="11" spans="1:4" ht="16.5">
      <c r="A11" s="2" t="s">
        <v>54</v>
      </c>
      <c r="B11" s="11">
        <f>'Gtos Op ABC'!B24*'Gtos Op ABC'!E39</f>
        <v>290</v>
      </c>
      <c r="C11" s="66">
        <f>'Gtos Op ABC'!C24*'Gtos Op ABC'!E39</f>
        <v>710</v>
      </c>
      <c r="D11" s="50">
        <f t="shared" si="0"/>
        <v>1000</v>
      </c>
    </row>
    <row r="12" spans="1:4" ht="16.5">
      <c r="A12" s="2" t="s">
        <v>38</v>
      </c>
      <c r="B12" s="11">
        <f>'Gtos Op ABC'!B25*'Gtos Op ABC'!E40</f>
        <v>185</v>
      </c>
      <c r="C12" s="66">
        <f>'Gtos Op ABC'!C25*'Gtos Op ABC'!E40</f>
        <v>815</v>
      </c>
      <c r="D12" s="50">
        <f t="shared" si="0"/>
        <v>1000</v>
      </c>
    </row>
    <row r="13" spans="1:4" ht="33">
      <c r="A13" s="10" t="s">
        <v>39</v>
      </c>
      <c r="B13" s="11">
        <f>'Gtos Op ABC'!B26*'Gtos Op ABC'!E41</f>
        <v>240</v>
      </c>
      <c r="C13" s="66">
        <f>'Gtos Op ABC'!C26*'Gtos Op ABC'!E41</f>
        <v>1560</v>
      </c>
      <c r="D13" s="50">
        <f t="shared" si="0"/>
        <v>1800</v>
      </c>
    </row>
    <row r="14" spans="1:4" ht="16.5">
      <c r="A14" s="2" t="s">
        <v>24</v>
      </c>
      <c r="B14" s="11">
        <f>'Gtos Op ABC'!B43</f>
        <v>600</v>
      </c>
      <c r="C14" s="66">
        <f>'Gtos Op ABC'!C43</f>
        <v>650</v>
      </c>
      <c r="D14" s="50">
        <f t="shared" si="0"/>
        <v>1250</v>
      </c>
    </row>
    <row r="15" spans="1:4" ht="16.5">
      <c r="A15" s="26" t="s">
        <v>0</v>
      </c>
      <c r="B15" s="11">
        <f>'Gtos Op ABC'!B44</f>
        <v>450</v>
      </c>
      <c r="C15" s="66">
        <f>'Gtos Op ABC'!C44</f>
        <v>445</v>
      </c>
      <c r="D15" s="50">
        <f t="shared" si="0"/>
        <v>895</v>
      </c>
    </row>
    <row r="16" spans="1:4" ht="16.5">
      <c r="A16" s="27" t="s">
        <v>40</v>
      </c>
      <c r="B16" s="11">
        <f>('Gtos Op ABC'!B21*('Gtos Op ABC'!E45+'Gtos Op ABC'!G45))</f>
        <v>400</v>
      </c>
      <c r="C16" s="66">
        <f>('Gtos Op ABC'!C21*('Gtos Op ABC'!E45+'Gtos Op ABC'!G45))</f>
        <v>2100</v>
      </c>
      <c r="D16" s="50">
        <f t="shared" si="0"/>
        <v>2500</v>
      </c>
    </row>
    <row r="17" spans="1:4" ht="16.5">
      <c r="A17" s="27" t="s">
        <v>47</v>
      </c>
      <c r="B17" s="11">
        <f>('Gtos Op ABC'!B27*('Gtos Op ABC'!E46+'Gtos Op ABC'!G46))</f>
        <v>840</v>
      </c>
      <c r="C17" s="66">
        <f>('Gtos Op ABC'!C27*('Gtos Op ABC'!E46+'Gtos Op ABC'!G46))</f>
        <v>360</v>
      </c>
      <c r="D17" s="50">
        <f t="shared" si="0"/>
        <v>1200</v>
      </c>
    </row>
    <row r="18" spans="1:4" ht="16.5">
      <c r="A18" s="27" t="s">
        <v>41</v>
      </c>
      <c r="B18" s="11">
        <f>('Gtos Op ABC'!B23*('Gtos Op ABC'!E47+'Gtos Op ABC'!G47))</f>
        <v>364</v>
      </c>
      <c r="C18" s="66">
        <f>('Gtos Op ABC'!C23*('Gtos Op ABC'!E47+'Gtos Op ABC'!G47))</f>
        <v>756</v>
      </c>
      <c r="D18" s="50">
        <f t="shared" si="0"/>
        <v>1120</v>
      </c>
    </row>
    <row r="19" spans="1:4" ht="16.5">
      <c r="A19" s="27" t="s">
        <v>42</v>
      </c>
      <c r="B19" s="11">
        <f>('Gtos Op ABC'!B28*('Gtos Op ABC'!E48+'Gtos Op ABC'!G48))</f>
        <v>2100</v>
      </c>
      <c r="C19" s="66">
        <f>('Gtos Op ABC'!C28*('Gtos Op ABC'!E48+'Gtos Op ABC'!G48))</f>
        <v>700</v>
      </c>
      <c r="D19" s="50">
        <f t="shared" si="0"/>
        <v>2800</v>
      </c>
    </row>
    <row r="20" spans="1:4" ht="16.5">
      <c r="A20" s="28" t="s">
        <v>43</v>
      </c>
      <c r="B20" s="11">
        <f>('Gtos Op ABC'!B29*('Gtos Op ABC'!E49+'Gtos Op ABC'!G49))</f>
        <v>500</v>
      </c>
      <c r="C20" s="66">
        <f>('Gtos Op ABC'!C29*('Gtos Op ABC'!E49+'Gtos Op ABC'!G49))</f>
        <v>2000</v>
      </c>
      <c r="D20" s="50">
        <f t="shared" si="0"/>
        <v>2500</v>
      </c>
    </row>
    <row r="21" spans="1:4" ht="17.25" thickBot="1">
      <c r="A21" s="33" t="s">
        <v>36</v>
      </c>
      <c r="B21" s="31">
        <f>+SUM(B8:B20)</f>
        <v>10771</v>
      </c>
      <c r="C21" s="69">
        <f>+SUM(C8:C20)</f>
        <v>20794</v>
      </c>
      <c r="D21" s="53">
        <f>SUM(D8:D20)</f>
        <v>31565</v>
      </c>
    </row>
    <row r="22" spans="1:4" ht="17.25" thickBot="1">
      <c r="A22" s="34" t="s">
        <v>55</v>
      </c>
      <c r="B22" s="32">
        <f>+B5-B21</f>
        <v>429</v>
      </c>
      <c r="C22" s="70">
        <f>+C5-C21</f>
        <v>9606</v>
      </c>
      <c r="D22" s="54">
        <f>D5-D21</f>
        <v>10035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Gtos Op ABC</vt:lpstr>
      <vt:lpstr>Por Línea de producto</vt:lpstr>
      <vt:lpstr>Por Región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</dc:creator>
  <cp:lastModifiedBy>cpana26@yahoo.com.mx</cp:lastModifiedBy>
  <cp:lastPrinted>2020-08-06T17:21:38Z</cp:lastPrinted>
  <dcterms:created xsi:type="dcterms:W3CDTF">2020-08-04T00:05:25Z</dcterms:created>
  <dcterms:modified xsi:type="dcterms:W3CDTF">2024-04-18T18:56:26Z</dcterms:modified>
</cp:coreProperties>
</file>