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pana\Documents\COFIDE\Admon. y control de inventarios pra PYMES\"/>
    </mc:Choice>
  </mc:AlternateContent>
  <bookViews>
    <workbookView xWindow="0" yWindow="0" windowWidth="20490" windowHeight="7050" firstSheet="5" activeTab="10"/>
  </bookViews>
  <sheets>
    <sheet name="Edo.Resultados" sheetId="3" r:id="rId1"/>
    <sheet name="CC" sheetId="4" r:id="rId2"/>
    <sheet name="PEPS" sheetId="7" r:id="rId3"/>
    <sheet name="PROMEDIO" sheetId="6" r:id="rId4"/>
    <sheet name="EOQ-1" sheetId="10" r:id="rId5"/>
    <sheet name="EOQ-2" sheetId="11" r:id="rId6"/>
    <sheet name="LOTE EJERCICIO" sheetId="12" r:id="rId7"/>
    <sheet name="Estado de costo" sheetId="13" r:id="rId8"/>
    <sheet name="948.5" sheetId="8" r:id="rId9"/>
    <sheet name="FORMULARIO" sheetId="9" r:id="rId10"/>
    <sheet name="BSC" sheetId="14" r:id="rId11"/>
    <sheet name="MC-PE" sheetId="1" r:id="rId12"/>
  </sheets>
  <definedNames>
    <definedName name="_xlnm.Print_Area" localSheetId="8">'948.5'!$A$1:$H$59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13" l="1"/>
  <c r="E61" i="13"/>
  <c r="E65" i="13" s="1"/>
  <c r="E74" i="13" s="1"/>
  <c r="I42" i="13"/>
  <c r="F34" i="13"/>
  <c r="I24" i="13"/>
  <c r="I22" i="13"/>
  <c r="I20" i="13"/>
  <c r="I18" i="13"/>
  <c r="I16" i="13"/>
  <c r="I14" i="13"/>
  <c r="I12" i="13"/>
  <c r="I10" i="13"/>
  <c r="I9" i="13"/>
  <c r="I11" i="13" s="1"/>
  <c r="I13" i="13" s="1"/>
  <c r="I15" i="13" s="1"/>
  <c r="I17" i="13" s="1"/>
  <c r="I19" i="13" s="1"/>
  <c r="I21" i="13" s="1"/>
  <c r="I23" i="13" s="1"/>
  <c r="I25" i="13" s="1"/>
  <c r="I38" i="13" s="1"/>
  <c r="I39" i="13" s="1"/>
  <c r="I43" i="13" s="1"/>
  <c r="B36" i="12"/>
  <c r="B29" i="12"/>
  <c r="B28" i="12"/>
  <c r="B30" i="12" s="1"/>
  <c r="B35" i="12" s="1"/>
  <c r="B37" i="12" s="1"/>
  <c r="B16" i="12"/>
  <c r="B9" i="12"/>
  <c r="B8" i="12"/>
  <c r="B10" i="12" s="1"/>
  <c r="B15" i="12" s="1"/>
  <c r="B17" i="12" s="1"/>
  <c r="I44" i="13" l="1"/>
  <c r="I61" i="13" s="1"/>
  <c r="I64" i="13" s="1"/>
  <c r="I45" i="13" l="1"/>
  <c r="I71" i="13" s="1"/>
  <c r="I72" i="13" s="1"/>
  <c r="I74" i="13" s="1"/>
  <c r="B27" i="11" l="1"/>
  <c r="E23" i="11"/>
  <c r="D17" i="11"/>
  <c r="E24" i="11" s="1"/>
  <c r="B48" i="10"/>
  <c r="B41" i="10"/>
  <c r="B40" i="10"/>
  <c r="B42" i="10" s="1"/>
  <c r="B47" i="10" s="1"/>
  <c r="B49" i="10" s="1"/>
  <c r="B27" i="10"/>
  <c r="E23" i="10"/>
  <c r="E15" i="10"/>
  <c r="D17" i="10" s="1"/>
  <c r="E24" i="10" s="1"/>
  <c r="D27" i="10" s="1"/>
  <c r="E14" i="10"/>
  <c r="E59" i="8"/>
  <c r="F58" i="8"/>
  <c r="F57" i="8"/>
  <c r="F56" i="8"/>
  <c r="F59" i="8" s="1"/>
  <c r="O51" i="8"/>
  <c r="O52" i="8" s="1"/>
  <c r="D51" i="8"/>
  <c r="O50" i="8"/>
  <c r="D48" i="8"/>
  <c r="O46" i="8"/>
  <c r="O45" i="8"/>
  <c r="O47" i="8" s="1"/>
  <c r="D43" i="8"/>
  <c r="G41" i="8"/>
  <c r="G40" i="8"/>
  <c r="G42" i="8" s="1"/>
  <c r="G43" i="8" s="1"/>
  <c r="E38" i="8"/>
  <c r="E39" i="8" s="1"/>
  <c r="E40" i="8" s="1"/>
  <c r="D38" i="8"/>
  <c r="D37" i="8"/>
  <c r="E32" i="8"/>
  <c r="F31" i="8"/>
  <c r="F32" i="8" s="1"/>
  <c r="E31" i="8"/>
  <c r="D50" i="8" s="1"/>
  <c r="E30" i="8"/>
  <c r="Q18" i="8" s="1"/>
  <c r="E29" i="8"/>
  <c r="D49" i="8" s="1"/>
  <c r="E28" i="8"/>
  <c r="Q17" i="8" s="1"/>
  <c r="F27" i="8"/>
  <c r="F28" i="8" s="1"/>
  <c r="F29" i="8" s="1"/>
  <c r="F30" i="8" s="1"/>
  <c r="E27" i="8"/>
  <c r="K13" i="8" s="1"/>
  <c r="E26" i="8"/>
  <c r="Q16" i="8" s="1"/>
  <c r="S18" i="8" s="1"/>
  <c r="K24" i="8"/>
  <c r="K23" i="8"/>
  <c r="E20" i="8"/>
  <c r="F19" i="8"/>
  <c r="E19" i="8"/>
  <c r="D19" i="8"/>
  <c r="D20" i="8" s="1"/>
  <c r="K18" i="8"/>
  <c r="E18" i="8"/>
  <c r="E21" i="8" s="1"/>
  <c r="E14" i="8"/>
  <c r="D13" i="8"/>
  <c r="F13" i="8" s="1"/>
  <c r="S12" i="8"/>
  <c r="K12" i="8"/>
  <c r="F12" i="8"/>
  <c r="D12" i="8"/>
  <c r="D11" i="8"/>
  <c r="F11" i="8" s="1"/>
  <c r="F14" i="8" s="1"/>
  <c r="M28" i="8" s="1"/>
  <c r="M8" i="8"/>
  <c r="M9" i="8" s="1"/>
  <c r="M11" i="8" s="1"/>
  <c r="S7" i="8"/>
  <c r="E7" i="8"/>
  <c r="D5" i="8"/>
  <c r="D6" i="8" s="1"/>
  <c r="F6" i="8" s="1"/>
  <c r="F4" i="8"/>
  <c r="H22" i="7"/>
  <c r="H21" i="7"/>
  <c r="F20" i="7"/>
  <c r="H19" i="7"/>
  <c r="H18" i="7"/>
  <c r="H17" i="7"/>
  <c r="I17" i="7" s="1"/>
  <c r="F16" i="7"/>
  <c r="J15" i="7"/>
  <c r="J16" i="7" s="1"/>
  <c r="J17" i="7" s="1"/>
  <c r="J18" i="7" s="1"/>
  <c r="J19" i="7" s="1"/>
  <c r="J20" i="7" s="1"/>
  <c r="J21" i="7" s="1"/>
  <c r="J22" i="7" s="1"/>
  <c r="F15" i="7"/>
  <c r="J14" i="7"/>
  <c r="F14" i="7"/>
  <c r="I17" i="6"/>
  <c r="I14" i="6"/>
  <c r="I13" i="6"/>
  <c r="I12" i="6"/>
  <c r="K12" i="6" s="1"/>
  <c r="K13" i="6" s="1"/>
  <c r="K14" i="6" s="1"/>
  <c r="M14" i="8" l="1"/>
  <c r="M16" i="8" s="1"/>
  <c r="E42" i="8"/>
  <c r="E43" i="8" s="1"/>
  <c r="E41" i="8"/>
  <c r="M13" i="8"/>
  <c r="F20" i="8"/>
  <c r="D41" i="8"/>
  <c r="K22" i="8"/>
  <c r="M24" i="8" s="1"/>
  <c r="D39" i="8"/>
  <c r="D42" i="8"/>
  <c r="F5" i="8"/>
  <c r="F7" i="8" s="1"/>
  <c r="D40" i="8"/>
  <c r="F18" i="8"/>
  <c r="K17" i="8"/>
  <c r="M18" i="8" s="1"/>
  <c r="M19" i="8" l="1"/>
  <c r="M21" i="8" s="1"/>
  <c r="M25" i="8" s="1"/>
  <c r="M27" i="8" s="1"/>
  <c r="M29" i="8" s="1"/>
  <c r="M31" i="8" s="1"/>
  <c r="M33" i="8" s="1"/>
  <c r="S8" i="8" s="1"/>
  <c r="S9" i="8" s="1"/>
  <c r="S13" i="8" s="1"/>
  <c r="S15" i="8" s="1"/>
  <c r="S19" i="8" s="1"/>
  <c r="F21" i="8"/>
  <c r="H38" i="4" l="1"/>
  <c r="H49" i="4" l="1"/>
  <c r="H25" i="4"/>
  <c r="H12" i="4"/>
  <c r="K28" i="3"/>
  <c r="I28" i="3"/>
  <c r="G28" i="3"/>
  <c r="D28" i="3"/>
  <c r="C12" i="3" s="1"/>
  <c r="D10" i="3" s="1"/>
  <c r="K27" i="3"/>
  <c r="I27" i="3"/>
  <c r="G27" i="3"/>
  <c r="D27" i="3"/>
  <c r="E27" i="3" s="1"/>
  <c r="K26" i="3"/>
  <c r="I26" i="3"/>
  <c r="G26" i="3"/>
  <c r="J25" i="3"/>
  <c r="J29" i="3" s="1"/>
  <c r="K29" i="3" s="1"/>
  <c r="I25" i="3"/>
  <c r="H25" i="3"/>
  <c r="H29" i="3" s="1"/>
  <c r="I29" i="3" s="1"/>
  <c r="F25" i="3"/>
  <c r="F29" i="3" s="1"/>
  <c r="G29" i="3" s="1"/>
  <c r="K24" i="3"/>
  <c r="I24" i="3"/>
  <c r="G24" i="3"/>
  <c r="D24" i="3"/>
  <c r="D23" i="3"/>
  <c r="E28" i="3" s="1"/>
  <c r="C11" i="3"/>
  <c r="H19" i="1"/>
  <c r="D18" i="1"/>
  <c r="H12" i="1"/>
  <c r="D10" i="1"/>
  <c r="D9" i="1"/>
  <c r="D11" i="1" s="1"/>
  <c r="E10" i="3" l="1"/>
  <c r="D7" i="3"/>
  <c r="D9" i="3" s="1"/>
  <c r="E26" i="3"/>
  <c r="G25" i="3"/>
  <c r="E24" i="3"/>
  <c r="D8" i="3"/>
  <c r="E8" i="3" s="1"/>
  <c r="H21" i="1"/>
  <c r="E9" i="3"/>
  <c r="D13" i="3"/>
  <c r="E13" i="3" s="1"/>
  <c r="D19" i="1"/>
  <c r="D21" i="1"/>
  <c r="H20" i="1"/>
  <c r="D34" i="1"/>
  <c r="C38" i="1" s="1"/>
  <c r="E11" i="3"/>
  <c r="E12" i="3"/>
  <c r="K25" i="3"/>
  <c r="D35" i="1"/>
  <c r="D25" i="3"/>
  <c r="H10" i="1" l="1"/>
  <c r="H9" i="1"/>
  <c r="D29" i="3"/>
  <c r="E29" i="3" s="1"/>
  <c r="E25" i="3"/>
  <c r="H11" i="1" l="1"/>
  <c r="D25" i="1" s="1"/>
  <c r="D26" i="1"/>
  <c r="C29" i="1" l="1"/>
</calcChain>
</file>

<file path=xl/sharedStrings.xml><?xml version="1.0" encoding="utf-8"?>
<sst xmlns="http://schemas.openxmlformats.org/spreadsheetml/2006/main" count="645" uniqueCount="401">
  <si>
    <t>Precio de Venta</t>
  </si>
  <si>
    <t>Costo Variable unitario</t>
  </si>
  <si>
    <t>Csotos Fijos</t>
  </si>
  <si>
    <t>MARGEN DE CONTRIBUCIÓN</t>
  </si>
  <si>
    <t>MCU</t>
  </si>
  <si>
    <t>PV</t>
  </si>
  <si>
    <t>VENTAS</t>
  </si>
  <si>
    <t>CVU</t>
  </si>
  <si>
    <t>COSTO DE VENTAS</t>
  </si>
  <si>
    <t>COSTOS FIJOS</t>
  </si>
  <si>
    <t>UTILIDAD/PÉRDIDA (OPERATIVA)</t>
  </si>
  <si>
    <t>PE UNIDADES</t>
  </si>
  <si>
    <t>PE UNIDADES DE VENTA.</t>
  </si>
  <si>
    <t>CF</t>
  </si>
  <si>
    <t>RMC</t>
  </si>
  <si>
    <t>UNIDADES</t>
  </si>
  <si>
    <t>PE. UNIDADES</t>
  </si>
  <si>
    <t>RMC =</t>
  </si>
  <si>
    <t>MARVELLA S.A.  de  C.V.</t>
  </si>
  <si>
    <t>Estado de Resultados Integral</t>
  </si>
  <si>
    <t>Cifras en Pesos</t>
  </si>
  <si>
    <t>%</t>
  </si>
  <si>
    <t>Ventas</t>
  </si>
  <si>
    <t>Costo de Ventas</t>
  </si>
  <si>
    <t>Utilidad Bruta</t>
  </si>
  <si>
    <t>Gastos de Operación</t>
  </si>
  <si>
    <t>Gastos de Venta</t>
  </si>
  <si>
    <t>Gastos de Admon.</t>
  </si>
  <si>
    <t>Utilidad de Operación</t>
  </si>
  <si>
    <t>MARVELLA S.A. de  C.V.</t>
  </si>
  <si>
    <t>CONSOLIDADO</t>
  </si>
  <si>
    <t>"A"</t>
  </si>
  <si>
    <t>"B"</t>
  </si>
  <si>
    <t>"C"</t>
  </si>
  <si>
    <t>Centro de Costos</t>
  </si>
  <si>
    <t>Cta.Entidad</t>
  </si>
  <si>
    <t>Descripción Cta.</t>
  </si>
  <si>
    <t>Importe</t>
  </si>
  <si>
    <t>Cta.</t>
  </si>
  <si>
    <t>6000-000-00</t>
  </si>
  <si>
    <t>Sueldos y salarios</t>
  </si>
  <si>
    <t>100-001</t>
  </si>
  <si>
    <t>Dirección General</t>
  </si>
  <si>
    <t>131-001</t>
  </si>
  <si>
    <t>Gerencia de RH</t>
  </si>
  <si>
    <t>144-009</t>
  </si>
  <si>
    <t>Planta de Proceso 1</t>
  </si>
  <si>
    <t>146-012</t>
  </si>
  <si>
    <t>Depto de Pintura</t>
  </si>
  <si>
    <t>150-104</t>
  </si>
  <si>
    <t>Gerencia de Ventas- Tampico</t>
  </si>
  <si>
    <t>Total</t>
  </si>
  <si>
    <r>
      <t>60</t>
    </r>
    <r>
      <rPr>
        <b/>
        <sz val="11"/>
        <color theme="1"/>
        <rFont val="Calibri"/>
        <family val="2"/>
        <scheme val="minor"/>
      </rPr>
      <t>67</t>
    </r>
    <r>
      <rPr>
        <sz val="11"/>
        <color theme="1"/>
        <rFont val="Calibri"/>
        <family val="2"/>
        <scheme val="minor"/>
      </rPr>
      <t>-000-00</t>
    </r>
  </si>
  <si>
    <t>Comisiones s/ventas</t>
  </si>
  <si>
    <r>
      <rPr>
        <b/>
        <sz val="11"/>
        <color theme="1"/>
        <rFont val="Calibri"/>
        <family val="2"/>
        <scheme val="minor"/>
      </rPr>
      <t>150</t>
    </r>
    <r>
      <rPr>
        <sz val="11"/>
        <color theme="1"/>
        <rFont val="Calibri"/>
        <family val="2"/>
        <scheme val="minor"/>
      </rPr>
      <t>-104</t>
    </r>
  </si>
  <si>
    <r>
      <rPr>
        <b/>
        <sz val="11"/>
        <color theme="1"/>
        <rFont val="Calibri"/>
        <family val="2"/>
        <scheme val="minor"/>
      </rPr>
      <t>150</t>
    </r>
    <r>
      <rPr>
        <sz val="11"/>
        <color theme="1"/>
        <rFont val="Calibri"/>
        <family val="2"/>
        <scheme val="minor"/>
      </rPr>
      <t>-204</t>
    </r>
  </si>
  <si>
    <t>Gerencia de Ventas- Veracruz</t>
  </si>
  <si>
    <r>
      <rPr>
        <b/>
        <sz val="11"/>
        <color theme="1"/>
        <rFont val="Calibri"/>
        <family val="2"/>
        <scheme val="minor"/>
      </rPr>
      <t>150</t>
    </r>
    <r>
      <rPr>
        <sz val="11"/>
        <color theme="1"/>
        <rFont val="Calibri"/>
        <family val="2"/>
        <scheme val="minor"/>
      </rPr>
      <t>-304</t>
    </r>
  </si>
  <si>
    <t>Gerencia de Ventas- Jalapa</t>
  </si>
  <si>
    <r>
      <rPr>
        <b/>
        <sz val="11"/>
        <color theme="1"/>
        <rFont val="Calibri"/>
        <family val="2"/>
        <scheme val="minor"/>
      </rPr>
      <t>150</t>
    </r>
    <r>
      <rPr>
        <sz val="11"/>
        <color theme="1"/>
        <rFont val="Calibri"/>
        <family val="2"/>
        <scheme val="minor"/>
      </rPr>
      <t>-404</t>
    </r>
  </si>
  <si>
    <t>Gerencia de Ventas- Morelia</t>
  </si>
  <si>
    <r>
      <rPr>
        <b/>
        <sz val="11"/>
        <color theme="1"/>
        <rFont val="Calibri"/>
        <family val="2"/>
        <scheme val="minor"/>
      </rPr>
      <t>150</t>
    </r>
    <r>
      <rPr>
        <sz val="11"/>
        <color theme="1"/>
        <rFont val="Calibri"/>
        <family val="2"/>
        <scheme val="minor"/>
      </rPr>
      <t>-504</t>
    </r>
  </si>
  <si>
    <t>Gerencia de Ventas- San Luis</t>
  </si>
  <si>
    <t>3020-000-00</t>
  </si>
  <si>
    <t>Inventario</t>
  </si>
  <si>
    <t>Materia Prima</t>
  </si>
  <si>
    <t>Artìculos Terminados</t>
  </si>
  <si>
    <r>
      <rPr>
        <b/>
        <sz val="11"/>
        <color theme="1"/>
        <rFont val="Calibri"/>
        <family val="2"/>
        <scheme val="minor"/>
      </rPr>
      <t>120</t>
    </r>
    <r>
      <rPr>
        <sz val="11"/>
        <color theme="1"/>
        <rFont val="Calibri"/>
        <family val="2"/>
        <scheme val="minor"/>
      </rPr>
      <t>-001</t>
    </r>
  </si>
  <si>
    <r>
      <rPr>
        <b/>
        <sz val="11"/>
        <color theme="1"/>
        <rFont val="Calibri"/>
        <family val="2"/>
        <scheme val="minor"/>
      </rPr>
      <t>120</t>
    </r>
    <r>
      <rPr>
        <sz val="11"/>
        <color theme="1"/>
        <rFont val="Calibri"/>
        <family val="2"/>
        <scheme val="minor"/>
      </rPr>
      <t>-002</t>
    </r>
  </si>
  <si>
    <r>
      <rPr>
        <b/>
        <sz val="11"/>
        <color theme="1"/>
        <rFont val="Calibri"/>
        <family val="2"/>
        <scheme val="minor"/>
      </rPr>
      <t>120</t>
    </r>
    <r>
      <rPr>
        <sz val="11"/>
        <color theme="1"/>
        <rFont val="Calibri"/>
        <family val="2"/>
        <scheme val="minor"/>
      </rPr>
      <t>-003</t>
    </r>
  </si>
  <si>
    <r>
      <t>60</t>
    </r>
    <r>
      <rPr>
        <b/>
        <sz val="11"/>
        <color theme="1"/>
        <rFont val="Calibri"/>
        <family val="2"/>
        <scheme val="minor"/>
      </rPr>
      <t>68</t>
    </r>
    <r>
      <rPr>
        <sz val="11"/>
        <color theme="1"/>
        <rFont val="Calibri"/>
        <family val="2"/>
        <scheme val="minor"/>
      </rPr>
      <t>-000-00</t>
    </r>
  </si>
  <si>
    <t>Gasolina</t>
  </si>
  <si>
    <t>Producción en Proceso</t>
  </si>
  <si>
    <t>Del 1 de Enero al 31 de Diciembre 20XX</t>
  </si>
  <si>
    <t>Mar- Vella S.A.de C.V.</t>
  </si>
  <si>
    <t>Auxiliar de Almacén de Materias Primas</t>
  </si>
  <si>
    <t>COSTOS PROMEDIO</t>
  </si>
  <si>
    <t>Material : A</t>
  </si>
  <si>
    <t>Unidad: Pieza</t>
  </si>
  <si>
    <t>Existencias Máximas:</t>
  </si>
  <si>
    <t>Periodo:</t>
  </si>
  <si>
    <t>Clave: 1001-003</t>
  </si>
  <si>
    <t>Nombre del Proveedor:</t>
  </si>
  <si>
    <t>Exitencias Mínimas:</t>
  </si>
  <si>
    <t>COSTO</t>
  </si>
  <si>
    <t>IMPORTES</t>
  </si>
  <si>
    <t>FECHA</t>
  </si>
  <si>
    <t>DESCRIPCIÓN</t>
  </si>
  <si>
    <t>ENTRADA</t>
  </si>
  <si>
    <t>SALIDA</t>
  </si>
  <si>
    <t>EXISTENCIA</t>
  </si>
  <si>
    <t>UNITARIO</t>
  </si>
  <si>
    <t>PROMEDIO</t>
  </si>
  <si>
    <t xml:space="preserve">DEBE </t>
  </si>
  <si>
    <t>HABER</t>
  </si>
  <si>
    <t>SALDO</t>
  </si>
  <si>
    <t>El inventario final queda  valuado:</t>
  </si>
  <si>
    <r>
      <t xml:space="preserve">  </t>
    </r>
    <r>
      <rPr>
        <u/>
        <sz val="11"/>
        <color theme="1"/>
        <rFont val="Calibri"/>
        <family val="2"/>
        <scheme val="minor"/>
      </rPr>
      <t xml:space="preserve">                        </t>
    </r>
    <r>
      <rPr>
        <sz val="11"/>
        <color theme="1"/>
        <rFont val="Calibri"/>
        <family val="2"/>
        <scheme val="minor"/>
      </rPr>
      <t xml:space="preserve">   unidades a   </t>
    </r>
    <r>
      <rPr>
        <u/>
        <sz val="11"/>
        <color theme="1"/>
        <rFont val="Calibri"/>
        <family val="2"/>
        <scheme val="minor"/>
      </rPr>
      <t xml:space="preserve">                </t>
    </r>
    <r>
      <rPr>
        <sz val="11"/>
        <color theme="1"/>
        <rFont val="Calibri"/>
        <family val="2"/>
        <scheme val="minor"/>
      </rPr>
      <t xml:space="preserve">  por unidad = _____________ pesos</t>
    </r>
  </si>
  <si>
    <t>Primerasentradas,primeras salidas (PEPS)</t>
  </si>
  <si>
    <t>ENTRADAS</t>
  </si>
  <si>
    <t>SALIDAS</t>
  </si>
  <si>
    <t>EXISTENCIAS</t>
  </si>
  <si>
    <t>COSTOS</t>
  </si>
  <si>
    <t>IMPORTE</t>
  </si>
  <si>
    <t>TOTAL</t>
  </si>
  <si>
    <t>El inventario final queda  valuado a los últimos costos,las primeras compras se han ido agotando según la operación.</t>
  </si>
  <si>
    <r>
      <t xml:space="preserve">______ unidades a 23.-  por unidad + ___________ unidades a 21.- = </t>
    </r>
    <r>
      <rPr>
        <b/>
        <sz val="11"/>
        <color theme="1"/>
        <rFont val="Calibri"/>
        <family val="2"/>
        <scheme val="minor"/>
      </rPr>
      <t>460</t>
    </r>
    <r>
      <rPr>
        <sz val="11"/>
        <color theme="1"/>
        <rFont val="Calibri"/>
        <family val="2"/>
        <scheme val="minor"/>
      </rPr>
      <t>.- +</t>
    </r>
    <r>
      <rPr>
        <b/>
        <sz val="11"/>
        <color theme="1"/>
        <rFont val="Calibri"/>
        <family val="2"/>
        <scheme val="minor"/>
      </rPr>
      <t xml:space="preserve"> 4,725.-</t>
    </r>
    <r>
      <rPr>
        <sz val="11"/>
        <color theme="1"/>
        <rFont val="Calibri"/>
        <family val="2"/>
        <scheme val="minor"/>
      </rPr>
      <t xml:space="preserve"> =</t>
    </r>
    <r>
      <rPr>
        <b/>
        <sz val="11"/>
        <color theme="1"/>
        <rFont val="Calibri"/>
        <family val="2"/>
        <scheme val="minor"/>
      </rPr>
      <t xml:space="preserve"> 5,185.-pesos</t>
    </r>
  </si>
  <si>
    <t>CÉDULA 1</t>
  </si>
  <si>
    <t>VALUACIÓN DE PRODUCCIÓN TERMINADA A COSTO ESTANDAR</t>
  </si>
  <si>
    <t>LA EMPRESA IMPULSADORA, S.A. DE C.V.</t>
  </si>
  <si>
    <t>ELEMENTOS</t>
  </si>
  <si>
    <t>UNIDAD</t>
  </si>
  <si>
    <t>C.U. ESTANDAR</t>
  </si>
  <si>
    <t>VALUACIÓN</t>
  </si>
  <si>
    <t>ESTADO DE COSTO DE PRODUCCIÓN Y VENTAS</t>
  </si>
  <si>
    <t>ESTADO  DE RESULTADOS</t>
  </si>
  <si>
    <t>MATERIA PRIMA</t>
  </si>
  <si>
    <t>AL 31 DE DICIEMBRE DE 20XX</t>
  </si>
  <si>
    <t>MANO DE OBRA</t>
  </si>
  <si>
    <t>(EXPRESADOS EN PESOS)</t>
  </si>
  <si>
    <t>COSTOS INDIRECTOS</t>
  </si>
  <si>
    <t xml:space="preserve">  INVENTARIO INICIAL DE MATERIA PRIMA</t>
  </si>
  <si>
    <t xml:space="preserve">  COMPRAS</t>
  </si>
  <si>
    <t>CÉDULA 2</t>
  </si>
  <si>
    <t>VALUACIÓN DE PRODUCCIÓN EN PROCESO A COSTO ESTANDAR</t>
  </si>
  <si>
    <t>MATERIA PRIMA DISPONIBLE</t>
  </si>
  <si>
    <t xml:space="preserve">      UTILIDAD BRUTA</t>
  </si>
  <si>
    <t xml:space="preserve">  INVENTARIO FINAL DE MATERIA PRIMA</t>
  </si>
  <si>
    <t>GASTOS DE OPERACIÓN</t>
  </si>
  <si>
    <t>MATERIA PRIMA UTILIZADA PARA LA PRODUCCIÓN</t>
  </si>
  <si>
    <t xml:space="preserve">  *GASTOS DE VENTA</t>
  </si>
  <si>
    <t xml:space="preserve">     -DPMP</t>
  </si>
  <si>
    <t xml:space="preserve">  *GASTOS DE ADMÓN</t>
  </si>
  <si>
    <t xml:space="preserve">     -DCMP</t>
  </si>
  <si>
    <t xml:space="preserve">      UTILIDAD OPERACIONAL</t>
  </si>
  <si>
    <t>MATERIA PRIMA UTILIZADA AL ESTANDAR</t>
  </si>
  <si>
    <t>GASTOS FINANCIEROS</t>
  </si>
  <si>
    <t xml:space="preserve">  MANO DE OBRA</t>
  </si>
  <si>
    <t>UTILIDAD NETA ANTES DE DESVIACIONES</t>
  </si>
  <si>
    <t>CÉDULA 3</t>
  </si>
  <si>
    <t>VALUACIÓN DE PRODUCCIÓN VENDIDA A COSTO ESTANDAR</t>
  </si>
  <si>
    <t>COSTO PRIMO</t>
  </si>
  <si>
    <t xml:space="preserve">   -DPMP</t>
  </si>
  <si>
    <t xml:space="preserve">     -DPMO</t>
  </si>
  <si>
    <t xml:space="preserve">   -DPMO</t>
  </si>
  <si>
    <t xml:space="preserve">     -DCMO</t>
  </si>
  <si>
    <t xml:space="preserve">   -DPCI</t>
  </si>
  <si>
    <t>COSTO PRIMO ESTANDAR</t>
  </si>
  <si>
    <t xml:space="preserve">      UTILIDAD NETA DESPUES DE DESVIACIONES</t>
  </si>
  <si>
    <t xml:space="preserve">  COSTOS INDIRECTOS</t>
  </si>
  <si>
    <t>COSTO DE LA PRODUCCIÓN PROCESADA</t>
  </si>
  <si>
    <t>Elaboró</t>
  </si>
  <si>
    <t xml:space="preserve">     -DPCI</t>
  </si>
  <si>
    <t>CÉDULA 4</t>
  </si>
  <si>
    <t>DETERMINACIÓN DE DESVIACIONES</t>
  </si>
  <si>
    <t xml:space="preserve">     -DCCI</t>
  </si>
  <si>
    <t>Revisó</t>
  </si>
  <si>
    <t xml:space="preserve">     -DECI</t>
  </si>
  <si>
    <t>CONCEPTO</t>
  </si>
  <si>
    <t>FORMULA</t>
  </si>
  <si>
    <t>NATURALEZA</t>
  </si>
  <si>
    <t>COSTO DE PRODUCCIÓN EN PROCESO AL ESTANDAR</t>
  </si>
  <si>
    <t>Autorizó</t>
  </si>
  <si>
    <t>DPMP</t>
  </si>
  <si>
    <t>(70 - 72) * 1,510</t>
  </si>
  <si>
    <t>DESFAVORABLE</t>
  </si>
  <si>
    <t xml:space="preserve">  INVENTARIO INICIAL DE PRODUCCIÓN EN PROCESO</t>
  </si>
  <si>
    <t>DCMP</t>
  </si>
  <si>
    <t>(1,500 - 1,510) * 70</t>
  </si>
  <si>
    <t>PRODUCCIÓN EN PROCESO DISPONIBLE</t>
  </si>
  <si>
    <t>DPMO</t>
  </si>
  <si>
    <t>(36.50 - 37) * 3,100</t>
  </si>
  <si>
    <t xml:space="preserve">  INVENTARIO FINAL DE PRODUCCIÓN EN PROCESO</t>
  </si>
  <si>
    <t>DCMO</t>
  </si>
  <si>
    <t>(2,448 - 3,100) * 36.50</t>
  </si>
  <si>
    <t>COSTO DE LA PRODUCCIÓN ESTANDAR</t>
  </si>
  <si>
    <t>DPCI</t>
  </si>
  <si>
    <t>99,000 - 100,996.50</t>
  </si>
  <si>
    <t xml:space="preserve">  INVENTARIO INICIAL DE PRODUCTOS TERMINADOS</t>
  </si>
  <si>
    <t>DCCI</t>
  </si>
  <si>
    <t>(3,300 - 3,100) * 30</t>
  </si>
  <si>
    <t>PRODUCCION TERMINADA DISPONIBLE</t>
  </si>
  <si>
    <t>DECI</t>
  </si>
  <si>
    <t>(2,448 - 3,100) * 30</t>
  </si>
  <si>
    <t xml:space="preserve">  INVENTARIO FINAL DE PRODUCTOS TERMINADOS</t>
  </si>
  <si>
    <t>CÉDULA 5</t>
  </si>
  <si>
    <t>APLICACIÓN DE LAS DESVIACIONES</t>
  </si>
  <si>
    <t>TIPO DE DESVIACIÓN</t>
  </si>
  <si>
    <t>CAUSA</t>
  </si>
  <si>
    <t>APLICA A:</t>
  </si>
  <si>
    <t>CAMBIO DE PROVEEDORES AUTORIZADOS</t>
  </si>
  <si>
    <t>RESULTADOS</t>
  </si>
  <si>
    <t>FALTA DE DESTREZA DE LOS OPERADORES</t>
  </si>
  <si>
    <t>FUNCIONARIOS Y EMPLEADOS</t>
  </si>
  <si>
    <t>MADIFICACIÓN SALARIAL</t>
  </si>
  <si>
    <t>TIEMPO OCIOSO</t>
  </si>
  <si>
    <t>CAMBIO EN EL NIVEL DE INSUMOS Y PRECIOS</t>
  </si>
  <si>
    <t>INEFICIENCIA EN LA UTILIZACIÓN DE RECURSOS</t>
  </si>
  <si>
    <t>CÉDULA 6</t>
  </si>
  <si>
    <t>CÉDULA DE RESPONSABILIDADES A LA GERENCIA</t>
  </si>
  <si>
    <t>TERMINADAS</t>
  </si>
  <si>
    <t>PP</t>
  </si>
  <si>
    <t>SEGUIMIENTO</t>
  </si>
  <si>
    <t>DESCONTAR EN 2 QUINCENAS</t>
  </si>
  <si>
    <t>DESCONTAR EN 4 QUINCENAS</t>
  </si>
  <si>
    <t>DESCONTAR EN 3 QUINCENAS</t>
  </si>
  <si>
    <t>CÉDULA 7</t>
  </si>
  <si>
    <t>CÉDULA DEL COSTO ESTANDAR UNITARIO CORREGIDO</t>
  </si>
  <si>
    <t>CANTIDAD</t>
  </si>
  <si>
    <t>COSTO UNITARIO</t>
  </si>
  <si>
    <t>5 KG</t>
  </si>
  <si>
    <t>9 HR</t>
  </si>
  <si>
    <t>FORMULARIO  DESVIACIONES  COSTOS ESTANDAR</t>
  </si>
  <si>
    <t>M.P.</t>
  </si>
  <si>
    <t>Desviación en Precio de M.P. =</t>
  </si>
  <si>
    <r>
      <t xml:space="preserve">Precio estándar por </t>
    </r>
    <r>
      <rPr>
        <b/>
        <sz val="10"/>
        <rFont val="Arial"/>
        <family val="2"/>
      </rPr>
      <t>unidad</t>
    </r>
  </si>
  <si>
    <t>-</t>
  </si>
  <si>
    <r>
      <t xml:space="preserve">Precio real por </t>
    </r>
    <r>
      <rPr>
        <b/>
        <sz val="10"/>
        <rFont val="Arial"/>
        <family val="2"/>
      </rPr>
      <t>unidad</t>
    </r>
  </si>
  <si>
    <r>
      <t xml:space="preserve">Cantidad real </t>
    </r>
    <r>
      <rPr>
        <b/>
        <sz val="10"/>
        <rFont val="Arial"/>
        <family val="2"/>
      </rPr>
      <t>utilizada</t>
    </r>
    <r>
      <rPr>
        <sz val="11"/>
        <color theme="1"/>
        <rFont val="Calibri"/>
        <family val="2"/>
        <scheme val="minor"/>
      </rPr>
      <t xml:space="preserve"> o comprada</t>
    </r>
  </si>
  <si>
    <t>Desviación en Cantidad de M.P.=</t>
  </si>
  <si>
    <r>
      <t xml:space="preserve">Cantidad </t>
    </r>
    <r>
      <rPr>
        <b/>
        <sz val="10"/>
        <rFont val="Arial"/>
        <family val="2"/>
      </rPr>
      <t>estándar</t>
    </r>
    <r>
      <rPr>
        <sz val="11"/>
        <color theme="1"/>
        <rFont val="Calibri"/>
        <family val="2"/>
        <scheme val="minor"/>
      </rPr>
      <t xml:space="preserve"> que se debió haber utilizado</t>
    </r>
  </si>
  <si>
    <r>
      <t xml:space="preserve">Cantidad </t>
    </r>
    <r>
      <rPr>
        <b/>
        <sz val="10"/>
        <rFont val="Arial"/>
        <family val="2"/>
      </rPr>
      <t>realmente</t>
    </r>
    <r>
      <rPr>
        <sz val="11"/>
        <color theme="1"/>
        <rFont val="Calibri"/>
        <family val="2"/>
        <scheme val="minor"/>
      </rPr>
      <t xml:space="preserve"> utilizada</t>
    </r>
  </si>
  <si>
    <r>
      <t xml:space="preserve">Precio estándar </t>
    </r>
    <r>
      <rPr>
        <b/>
        <sz val="10"/>
        <rFont val="Arial"/>
        <family val="2"/>
      </rPr>
      <t>unitario</t>
    </r>
  </si>
  <si>
    <t>M.O.</t>
  </si>
  <si>
    <t>Desviacion en Precio o Cuota de M.O.=</t>
  </si>
  <si>
    <r>
      <t xml:space="preserve">Costo Hora-Hombre </t>
    </r>
    <r>
      <rPr>
        <b/>
        <sz val="10"/>
        <rFont val="Arial"/>
        <family val="2"/>
      </rPr>
      <t>estándar</t>
    </r>
  </si>
  <si>
    <r>
      <t xml:space="preserve">Costo Hora-Hombre </t>
    </r>
    <r>
      <rPr>
        <b/>
        <sz val="10"/>
        <rFont val="Arial"/>
        <family val="2"/>
      </rPr>
      <t>real</t>
    </r>
  </si>
  <si>
    <r>
      <t xml:space="preserve">Número de Horas-Hombre </t>
    </r>
    <r>
      <rPr>
        <b/>
        <sz val="10"/>
        <rFont val="Arial"/>
        <family val="2"/>
      </rPr>
      <t xml:space="preserve">realmente </t>
    </r>
    <r>
      <rPr>
        <sz val="11"/>
        <color theme="1"/>
        <rFont val="Calibri"/>
        <family val="2"/>
        <scheme val="minor"/>
      </rPr>
      <t>empleadas</t>
    </r>
  </si>
  <si>
    <t>Desviacion (Costo Hora-Hombre)</t>
  </si>
  <si>
    <t>Desviación en cantidad de M.O.=</t>
  </si>
  <si>
    <r>
      <t xml:space="preserve">Toral Horas-Hombre que se </t>
    </r>
    <r>
      <rPr>
        <b/>
        <sz val="10"/>
        <rFont val="Arial"/>
        <family val="2"/>
      </rPr>
      <t>debió</t>
    </r>
    <r>
      <rPr>
        <sz val="11"/>
        <color theme="1"/>
        <rFont val="Calibri"/>
        <family val="2"/>
        <scheme val="minor"/>
      </rPr>
      <t xml:space="preserve"> haber empleado</t>
    </r>
  </si>
  <si>
    <r>
      <t xml:space="preserve">Total Horas-Hombre </t>
    </r>
    <r>
      <rPr>
        <b/>
        <sz val="10"/>
        <rFont val="Arial"/>
        <family val="2"/>
      </rPr>
      <t>realmente</t>
    </r>
    <r>
      <rPr>
        <sz val="11"/>
        <color theme="1"/>
        <rFont val="Calibri"/>
        <family val="2"/>
        <scheme val="minor"/>
      </rPr>
      <t xml:space="preserve"> empleadas</t>
    </r>
  </si>
  <si>
    <r>
      <t xml:space="preserve">Costo Horas-Hombre estándar </t>
    </r>
    <r>
      <rPr>
        <b/>
        <sz val="10"/>
        <rFont val="Arial"/>
        <family val="2"/>
      </rPr>
      <t>unitario</t>
    </r>
    <r>
      <rPr>
        <sz val="11"/>
        <color theme="1"/>
        <rFont val="Calibri"/>
        <family val="2"/>
        <scheme val="minor"/>
      </rPr>
      <t xml:space="preserve"> de M.O. directa</t>
    </r>
  </si>
  <si>
    <t>C.I.</t>
  </si>
  <si>
    <t>Desviación en Presupuesto =</t>
  </si>
  <si>
    <t xml:space="preserve">*Cargos Indirectos Presupuestados </t>
  </si>
  <si>
    <t>Cargos indirectos reales</t>
  </si>
  <si>
    <t>***Cargos Indirectos Presupuestados =</t>
  </si>
  <si>
    <t>Total de Horas-Hombre de mano de obra directa (Capacidad de producción)</t>
  </si>
  <si>
    <t>x</t>
  </si>
  <si>
    <t>Costo por hora de Cargos Indirectos</t>
  </si>
  <si>
    <t>Desviación en Capacidad de C.I. =</t>
  </si>
  <si>
    <r>
      <t xml:space="preserve">Total Horas-Hombre </t>
    </r>
    <r>
      <rPr>
        <b/>
        <sz val="10"/>
        <rFont val="Arial"/>
        <family val="2"/>
      </rPr>
      <t>presupuestadas</t>
    </r>
  </si>
  <si>
    <r>
      <t xml:space="preserve">Total Horas-Hombre </t>
    </r>
    <r>
      <rPr>
        <b/>
        <sz val="10"/>
        <rFont val="Arial"/>
        <family val="2"/>
      </rPr>
      <t xml:space="preserve">realmente </t>
    </r>
    <r>
      <rPr>
        <sz val="11"/>
        <color theme="1"/>
        <rFont val="Calibri"/>
        <family val="2"/>
        <scheme val="minor"/>
      </rPr>
      <t>empleadas</t>
    </r>
  </si>
  <si>
    <r>
      <t xml:space="preserve">Costo </t>
    </r>
    <r>
      <rPr>
        <b/>
        <sz val="10"/>
        <rFont val="Arial"/>
        <family val="2"/>
      </rPr>
      <t>por Hora</t>
    </r>
    <r>
      <rPr>
        <sz val="11"/>
        <color theme="1"/>
        <rFont val="Calibri"/>
        <family val="2"/>
        <scheme val="minor"/>
      </rPr>
      <t xml:space="preserve"> de Cargos Indirectos</t>
    </r>
  </si>
  <si>
    <t>Desviación en Eficiencia C.I. =</t>
  </si>
  <si>
    <r>
      <t xml:space="preserve">Total Horas-Hombre que se </t>
    </r>
    <r>
      <rPr>
        <b/>
        <sz val="10"/>
        <rFont val="Arial"/>
        <family val="2"/>
      </rPr>
      <t>debieron</t>
    </r>
    <r>
      <rPr>
        <sz val="11"/>
        <color theme="1"/>
        <rFont val="Calibri"/>
        <family val="2"/>
        <scheme val="minor"/>
      </rPr>
      <t xml:space="preserve"> haber empleado en la producción real</t>
    </r>
  </si>
  <si>
    <t>D</t>
  </si>
  <si>
    <t>SOFTWARE</t>
  </si>
  <si>
    <t>WinQSB</t>
  </si>
  <si>
    <t>CO</t>
  </si>
  <si>
    <t>PAQUETE</t>
  </si>
  <si>
    <t>Inventory Theory and System</t>
  </si>
  <si>
    <t>CM</t>
  </si>
  <si>
    <t>Proporcional al volumen /importe del inventario)</t>
  </si>
  <si>
    <t>LOTE ECONÓMICO =</t>
  </si>
  <si>
    <t>EOQ=</t>
  </si>
  <si>
    <t>DEMANDA * COSTO DE ORDENAR</t>
  </si>
  <si>
    <t xml:space="preserve"> =2(2000.- * 20.-)</t>
  </si>
  <si>
    <t>COSTO DE MANTENER</t>
  </si>
  <si>
    <t xml:space="preserve"> =</t>
  </si>
  <si>
    <t>EOQ =</t>
  </si>
  <si>
    <t xml:space="preserve"> UNIDADES</t>
  </si>
  <si>
    <t>NÚMERO DE PEDIDOS</t>
  </si>
  <si>
    <t>DEMANDA</t>
  </si>
  <si>
    <t>EOQ</t>
  </si>
  <si>
    <t>PEDIDOS</t>
  </si>
  <si>
    <t>Consumo diario máximo</t>
  </si>
  <si>
    <t>u</t>
  </si>
  <si>
    <t>Consumo diario promedio</t>
  </si>
  <si>
    <t>Consumo diario mínimo</t>
  </si>
  <si>
    <t>Plazo de entrega</t>
  </si>
  <si>
    <t>días</t>
  </si>
  <si>
    <t>INVENTARIO DE SEGURIDAD</t>
  </si>
  <si>
    <t>unidades</t>
  </si>
  <si>
    <t>(100 CONSUMO DIARIO MÁXIMO - 80 CONSUMO DIARIO PROMEDIO)</t>
  </si>
  <si>
    <t>Unidades de Inventario de Seguridad</t>
  </si>
  <si>
    <t>PUNTO DE REORDEN</t>
  </si>
  <si>
    <t>Inventario de Seguridad</t>
  </si>
  <si>
    <t xml:space="preserve"> +</t>
  </si>
  <si>
    <t>(80u Consumo diario promedio  X 18 días de plazo de entrega)</t>
  </si>
  <si>
    <t>Punto de reorden en unidades</t>
  </si>
  <si>
    <t>√2(D*CO)/CM</t>
  </si>
  <si>
    <t>Suponiendo que no se mantiene un inventario de seguridad y que el nivel actual del inventario de estas piezas es de 300 unidades ¿Cuándo debería colocarse el siguiente pedido?</t>
  </si>
  <si>
    <t>Número de días de suministro de cada orden</t>
  </si>
  <si>
    <t>360 días del año</t>
  </si>
  <si>
    <t>Número de días de oferta que permanecen en el inventario</t>
  </si>
  <si>
    <t>día de suministro ( como remanente)</t>
  </si>
  <si>
    <t>O bien</t>
  </si>
  <si>
    <t>día de oferta como remanente en el inventario</t>
  </si>
  <si>
    <t>(40 CONSUMO DIARIO MÁXIMO - 30 CONSUMO DIARIO PROMEDIO)</t>
  </si>
  <si>
    <t>(30u Consumo diario promedio  X 18 días de plazo de entrega)</t>
  </si>
  <si>
    <t>(50 CONSUMO DIARIO MÁXIMO - 40 CONSUMO DIARIO PROMEDIO)</t>
  </si>
  <si>
    <t>(40u Consumo diario promedio  X 18 días de plazo de entrega)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</si>
  <si>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</si>
  <si>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</si>
  <si>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</si>
  <si>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</si>
  <si>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</si>
  <si>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</si>
  <si>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</si>
  <si>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</si>
  <si>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JUGUETES CONTEMPORÁNEOS, S.A. DE C.V.</t>
  </si>
  <si>
    <t xml:space="preserve">ESTADO DE COSTO DE PRODUCCIÓN Y VENTAS </t>
  </si>
  <si>
    <t>Estados Financieros</t>
  </si>
  <si>
    <t>IIMPD</t>
  </si>
  <si>
    <t>CLIENTES</t>
  </si>
  <si>
    <t xml:space="preserve">INVENTARIO INICIAL DE MATERIA PRIMA DIRECTA </t>
  </si>
  <si>
    <t>IFMPD</t>
  </si>
  <si>
    <t>+</t>
  </si>
  <si>
    <t xml:space="preserve">COMPRAS DE MATERIA PRIMA DIRECTA </t>
  </si>
  <si>
    <t>BANCOS</t>
  </si>
  <si>
    <t>=</t>
  </si>
  <si>
    <t xml:space="preserve">MATERIA PRIMA DIRECTA DISPONIBLE </t>
  </si>
  <si>
    <t>GTOS. DE VENTA</t>
  </si>
  <si>
    <t xml:space="preserve">INVENTARIO FINAL DE MATERIA PRIMA DIRECTA </t>
  </si>
  <si>
    <t>CI</t>
  </si>
  <si>
    <t>MATERIA PRIMA DIRECTA UTILIZADA</t>
  </si>
  <si>
    <t>GTOS. DE ADMON.</t>
  </si>
  <si>
    <t xml:space="preserve">MANO DE OBRA DIRECTA </t>
  </si>
  <si>
    <t>PROVEEDORES</t>
  </si>
  <si>
    <t>IIPP</t>
  </si>
  <si>
    <t xml:space="preserve">COSTOS INDIRECTOS </t>
  </si>
  <si>
    <t>PLANTAS DE PROCESOS</t>
  </si>
  <si>
    <t xml:space="preserve">COSTO DE LA PRODUCCIÓN PROCESADA </t>
  </si>
  <si>
    <t>CAPITAL SOCIAL</t>
  </si>
  <si>
    <t xml:space="preserve">INVENTARIO INICIAL DE PRODUCCIÓN EN PROCESO </t>
  </si>
  <si>
    <t>IFPP</t>
  </si>
  <si>
    <t xml:space="preserve">COSTO DE PRODUCCIÓN EN PROCESO DISPONIBLE </t>
  </si>
  <si>
    <t>UTILIDADES ACUMULADAS</t>
  </si>
  <si>
    <t xml:space="preserve">INVENTARIO FINAL DE PRODUCCIÓN EN PROCESO </t>
  </si>
  <si>
    <t>IIAT</t>
  </si>
  <si>
    <t>COSTO DE LA PRODUCCIÓN TERMINADA</t>
  </si>
  <si>
    <t>IMPUESTOS</t>
  </si>
  <si>
    <t xml:space="preserve">INVENTARIO INICIAL DE ARTÍCULOS TERMINADOS </t>
  </si>
  <si>
    <t>IFAT</t>
  </si>
  <si>
    <t xml:space="preserve">PRODUCCIÓN TERMINADA DISPONIBLE </t>
  </si>
  <si>
    <t>COMPRAS DE MPD</t>
  </si>
  <si>
    <t>INVENTARIO FINAL DE ARTÍCULOS TERMINADOS</t>
  </si>
  <si>
    <t>MOD</t>
  </si>
  <si>
    <t xml:space="preserve">COSTO DE VENTAS </t>
  </si>
  <si>
    <t>OTROS ACTIVOS INTANGIBLES</t>
  </si>
  <si>
    <t>ELABORÓ</t>
  </si>
  <si>
    <t>REVISÓ</t>
  </si>
  <si>
    <t>AUTORIZÓ</t>
  </si>
  <si>
    <t>Estado de resultados Integral</t>
  </si>
  <si>
    <t>UTILIDAD BRUTA</t>
  </si>
  <si>
    <t>GATOS DE VENTA</t>
  </si>
  <si>
    <t>GASTOS DE ADMINISTRACIÓN</t>
  </si>
  <si>
    <t>UTILIDAD DE OPERACIÓN</t>
  </si>
  <si>
    <t>UTILIDAD DELEJERCICIO</t>
  </si>
  <si>
    <t>Estado de Situación Financiera</t>
  </si>
  <si>
    <t>ACTIVO</t>
  </si>
  <si>
    <t>PASIVO</t>
  </si>
  <si>
    <t>Corto plazo</t>
  </si>
  <si>
    <t>Corto Plazo</t>
  </si>
  <si>
    <t>Bancos</t>
  </si>
  <si>
    <t>Proveedores</t>
  </si>
  <si>
    <t>Clientes</t>
  </si>
  <si>
    <t>Impuestos por pagar</t>
  </si>
  <si>
    <t>Inventarios ( Nota 1)</t>
  </si>
  <si>
    <t xml:space="preserve">Suma de Pasivo </t>
  </si>
  <si>
    <t>Total de Activo a corto plazo</t>
  </si>
  <si>
    <t>Largo Plazo</t>
  </si>
  <si>
    <t>CAPITAL CONTABLE</t>
  </si>
  <si>
    <t>Planta de Proceso</t>
  </si>
  <si>
    <t>Capital Social</t>
  </si>
  <si>
    <t>Otros Activos intangibles</t>
  </si>
  <si>
    <t>Utilidades Acumuladas</t>
  </si>
  <si>
    <t>Utilidad del Ejercicio</t>
  </si>
  <si>
    <t>Total de Activo a Largo Plazo</t>
  </si>
  <si>
    <t>Suma de Capital Contable</t>
  </si>
  <si>
    <t>Suma Total de Activo</t>
  </si>
  <si>
    <t>Suma de Pasivo + Capital</t>
  </si>
  <si>
    <t>Nota 1</t>
  </si>
  <si>
    <t>Inventario de Mataria Prima</t>
  </si>
  <si>
    <t>Inventario de PP</t>
  </si>
  <si>
    <t>Inventario de Art.Terminados</t>
  </si>
  <si>
    <r>
      <t>DEL</t>
    </r>
    <r>
      <rPr>
        <b/>
        <u/>
        <sz val="14"/>
        <color theme="1"/>
        <rFont val="Arial"/>
        <family val="2"/>
      </rPr>
      <t xml:space="preserve">  01</t>
    </r>
    <r>
      <rPr>
        <b/>
        <sz val="14"/>
        <color theme="1"/>
        <rFont val="Arial"/>
        <family val="2"/>
      </rPr>
      <t xml:space="preserve">   DE ENERO AL</t>
    </r>
    <r>
      <rPr>
        <b/>
        <u/>
        <sz val="14"/>
        <color theme="1"/>
        <rFont val="Arial"/>
        <family val="2"/>
      </rPr>
      <t xml:space="preserve"> 25  MAYO</t>
    </r>
    <r>
      <rPr>
        <b/>
        <sz val="14"/>
        <color theme="1"/>
        <rFont val="Arial"/>
        <family val="2"/>
      </rPr>
      <t xml:space="preserve"> DEL  2022</t>
    </r>
  </si>
  <si>
    <t>EJERCICIO: Con la siguiente información calcula el costo de venta correspondiente al periodo del :01/01/2021  al  25/05/2022.</t>
  </si>
  <si>
    <r>
      <t xml:space="preserve"> AL</t>
    </r>
    <r>
      <rPr>
        <b/>
        <u/>
        <sz val="14"/>
        <color theme="1"/>
        <rFont val="Arial"/>
        <family val="2"/>
      </rPr>
      <t xml:space="preserve"> 25</t>
    </r>
    <r>
      <rPr>
        <b/>
        <sz val="14"/>
        <color theme="1"/>
        <rFont val="Arial"/>
        <family val="2"/>
      </rPr>
      <t xml:space="preserve"> DE MAYO DEL 2022</t>
    </r>
  </si>
  <si>
    <t>EJEMPLO DE BSC</t>
  </si>
  <si>
    <t>Perspectiva</t>
  </si>
  <si>
    <t>Medidas</t>
  </si>
  <si>
    <t>Desempeño meta</t>
  </si>
  <si>
    <t>Rendimiento Real</t>
  </si>
  <si>
    <t>FINANCIERA</t>
  </si>
  <si>
    <t>Incrementar los ingresos provenientes de clientes existentes.</t>
  </si>
  <si>
    <t>Incrementar la utilidad de operación mediante la reducción de costos.</t>
  </si>
  <si>
    <t>CLIENTE</t>
  </si>
  <si>
    <t>Participación de mercado en la industria.</t>
  </si>
  <si>
    <t>Puntuaciones de satisfacción del cliente.</t>
  </si>
  <si>
    <t>80% otorgan la calificación máxima</t>
  </si>
  <si>
    <t>85% otorgan la calificación máxima</t>
  </si>
  <si>
    <t>PROCESOS DE NEGOCIOS INTERNOS</t>
  </si>
  <si>
    <t>Porcentaje de unidades producidas sin defectos.</t>
  </si>
  <si>
    <t>97%</t>
  </si>
  <si>
    <t>98%</t>
  </si>
  <si>
    <t>APRENDIZAJE Y CRECIMIENTO</t>
  </si>
  <si>
    <t>Porcentaje de empleados capacitados en procesos nuevos.</t>
  </si>
  <si>
    <t>Número de sugerencias de empleados implementadas.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</si>
</sst>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* #,##0\ _€_-;\-* #,##0\ _€_-;_-* &quot;-&quot;\ _€_-;_-@_-"/>
    <numFmt numFmtId="166" formatCode="_-[$$-80A]* #,##0.00_-;\-[$$-80A]* #,##0.00_-;_-[$$-80A]* &quot;-&quot;??_-;_-@_-"/>
    <numFmt numFmtId="167" formatCode="_-* #,##0.00\ _€_-;\-* #,##0.00\ _€_-;_-* &quot;-&quot;??\ _€_-;_-@_-"/>
    <numFmt numFmtId="168" formatCode="#,##0_ ;\-#,##0\ "/>
    <numFmt numFmtId="169" formatCode="_(* #,##0_);_(* \(#,##0\);_(* &quot;-&quot;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 val="doubleAccounting"/>
      <sz val="11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u/>
      <sz val="11"/>
      <color rgb="FF2C2F34"/>
      <name val="Segoe UI"/>
      <family val="2"/>
    </font>
    <font>
      <sz val="11"/>
      <color rgb="FF2C2F34"/>
      <name val="Segoe UI"/>
      <family val="2"/>
    </font>
    <font>
      <i/>
      <sz val="11"/>
      <color rgb="FF2C2F34"/>
      <name val="Segoe UI"/>
      <family val="2"/>
    </font>
    <font>
      <b/>
      <sz val="14"/>
      <color theme="1"/>
      <name val="Arial"/>
      <family val="2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1FF"/>
        <bgColor indexed="64"/>
      </patternFill>
    </fill>
    <fill>
      <patternFill patternType="solid">
        <fgColor rgb="FFE4C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1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theme="9"/>
      </left>
      <right/>
      <top style="mediumDashed">
        <color theme="9"/>
      </top>
      <bottom/>
      <diagonal/>
    </border>
    <border>
      <left/>
      <right/>
      <top style="mediumDashed">
        <color theme="9"/>
      </top>
      <bottom/>
      <diagonal/>
    </border>
    <border>
      <left/>
      <right style="mediumDashed">
        <color theme="9"/>
      </right>
      <top style="mediumDashed">
        <color theme="9"/>
      </top>
      <bottom/>
      <diagonal/>
    </border>
    <border>
      <left style="mediumDashed">
        <color theme="9"/>
      </left>
      <right/>
      <top/>
      <bottom/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/>
      <right style="mediumDashed">
        <color theme="9"/>
      </right>
      <top/>
      <bottom/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 style="medium">
        <color theme="8"/>
      </left>
      <right/>
      <top style="medium">
        <color theme="8"/>
      </top>
      <bottom style="medium">
        <color theme="8"/>
      </bottom>
      <diagonal/>
    </border>
    <border>
      <left/>
      <right/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 style="medium">
        <color theme="8"/>
      </top>
      <bottom style="medium">
        <color theme="8"/>
      </bottom>
      <diagonal/>
    </border>
    <border>
      <left style="medium">
        <color theme="8"/>
      </left>
      <right style="medium">
        <color theme="8"/>
      </right>
      <top/>
      <bottom style="medium">
        <color theme="8"/>
      </bottom>
      <diagonal/>
    </border>
    <border>
      <left/>
      <right style="medium">
        <color theme="8"/>
      </right>
      <top/>
      <bottom style="medium">
        <color theme="8"/>
      </bottom>
      <diagonal/>
    </border>
    <border>
      <left style="medium">
        <color theme="8"/>
      </left>
      <right style="medium">
        <color theme="8"/>
      </right>
      <top/>
      <bottom/>
      <diagonal/>
    </border>
    <border>
      <left/>
      <right style="medium">
        <color theme="8"/>
      </right>
      <top/>
      <bottom/>
      <diagonal/>
    </border>
    <border>
      <left style="medium">
        <color theme="8"/>
      </left>
      <right style="medium">
        <color theme="8"/>
      </right>
      <top style="medium">
        <color theme="8"/>
      </top>
      <bottom style="medium">
        <color theme="8"/>
      </bottom>
      <diagonal/>
    </border>
    <border>
      <left/>
      <right/>
      <top/>
      <bottom style="medium">
        <color theme="8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/>
      <top/>
      <bottom/>
      <diagonal/>
    </border>
    <border>
      <left style="medium">
        <color theme="4"/>
      </left>
      <right style="medium">
        <color theme="4"/>
      </right>
      <top/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 style="medium">
        <color theme="4"/>
      </right>
      <top/>
      <bottom style="medium">
        <color theme="4"/>
      </bottom>
      <diagonal/>
    </border>
    <border>
      <left style="medium">
        <color theme="7"/>
      </left>
      <right style="medium">
        <color theme="7"/>
      </right>
      <top style="medium">
        <color theme="7"/>
      </top>
      <bottom style="medium">
        <color theme="7"/>
      </bottom>
      <diagonal/>
    </border>
    <border>
      <left/>
      <right style="medium">
        <color theme="7"/>
      </right>
      <top style="medium">
        <color theme="7"/>
      </top>
      <bottom/>
      <diagonal/>
    </border>
    <border>
      <left style="medium">
        <color theme="7"/>
      </left>
      <right style="medium">
        <color theme="7"/>
      </right>
      <top/>
      <bottom/>
      <diagonal/>
    </border>
    <border>
      <left style="medium">
        <color theme="7"/>
      </left>
      <right/>
      <top/>
      <bottom style="thin">
        <color theme="7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/>
      <right/>
      <top/>
      <bottom style="mediumDashed">
        <color theme="9"/>
      </bottom>
      <diagonal/>
    </border>
    <border>
      <left style="medium">
        <color theme="7"/>
      </left>
      <right/>
      <top style="thin">
        <color theme="7"/>
      </top>
      <bottom style="thin">
        <color theme="7"/>
      </bottom>
      <diagonal/>
    </border>
    <border>
      <left style="medium">
        <color theme="7"/>
      </left>
      <right style="medium">
        <color theme="7"/>
      </right>
      <top/>
      <bottom style="medium">
        <color theme="7"/>
      </bottom>
      <diagonal/>
    </border>
    <border>
      <left style="thin">
        <color theme="7"/>
      </left>
      <right style="thin">
        <color theme="7"/>
      </right>
      <top/>
      <bottom style="thin">
        <color theme="7"/>
      </bottom>
      <diagonal/>
    </border>
    <border>
      <left/>
      <right/>
      <top style="thin">
        <color theme="7"/>
      </top>
      <bottom/>
      <diagonal/>
    </border>
    <border>
      <left style="medium">
        <color rgb="FFF945AC"/>
      </left>
      <right style="medium">
        <color rgb="FFF945AC"/>
      </right>
      <top style="medium">
        <color rgb="FFF945AC"/>
      </top>
      <bottom style="medium">
        <color rgb="FFF945AC"/>
      </bottom>
      <diagonal/>
    </border>
    <border>
      <left/>
      <right style="medium">
        <color rgb="FFF945AC"/>
      </right>
      <top style="medium">
        <color rgb="FFF945AC"/>
      </top>
      <bottom style="medium">
        <color rgb="FFF945AC"/>
      </bottom>
      <diagonal/>
    </border>
    <border>
      <left/>
      <right/>
      <top style="medium">
        <color rgb="FFF945AC"/>
      </top>
      <bottom style="medium">
        <color rgb="FFF945AC"/>
      </bottom>
      <diagonal/>
    </border>
    <border>
      <left style="medium">
        <color rgb="FFF945AC"/>
      </left>
      <right style="thin">
        <color rgb="FFF945AC"/>
      </right>
      <top style="medium">
        <color rgb="FFF945AC"/>
      </top>
      <bottom/>
      <diagonal/>
    </border>
    <border>
      <left style="thin">
        <color rgb="FFF945AC"/>
      </left>
      <right/>
      <top style="medium">
        <color rgb="FFF945AC"/>
      </top>
      <bottom style="thin">
        <color rgb="FFF945AC"/>
      </bottom>
      <diagonal/>
    </border>
    <border>
      <left style="thin">
        <color rgb="FFF945AC"/>
      </left>
      <right/>
      <top style="medium">
        <color rgb="FFF945AC"/>
      </top>
      <bottom/>
      <diagonal/>
    </border>
    <border>
      <left style="thin">
        <color rgb="FFF945AC"/>
      </left>
      <right style="mediumDashed">
        <color theme="9"/>
      </right>
      <top/>
      <bottom/>
      <diagonal/>
    </border>
    <border>
      <left style="medium">
        <color rgb="FFF945AC"/>
      </left>
      <right style="thin">
        <color rgb="FFF945AC"/>
      </right>
      <top style="thin">
        <color rgb="FFF945AC"/>
      </top>
      <bottom style="thin">
        <color rgb="FFF945AC"/>
      </bottom>
      <diagonal/>
    </border>
    <border>
      <left style="thin">
        <color rgb="FFF945AC"/>
      </left>
      <right style="thin">
        <color rgb="FFF945AC"/>
      </right>
      <top style="thin">
        <color rgb="FFF945AC"/>
      </top>
      <bottom/>
      <diagonal/>
    </border>
    <border>
      <left style="thin">
        <color rgb="FFF945AC"/>
      </left>
      <right style="thin">
        <color rgb="FFF945AC"/>
      </right>
      <top style="thin">
        <color rgb="FFF945AC"/>
      </top>
      <bottom style="thin">
        <color rgb="FFF945AC"/>
      </bottom>
      <diagonal/>
    </border>
    <border>
      <left style="medium">
        <color rgb="FFF945AC"/>
      </left>
      <right/>
      <top style="medium">
        <color rgb="FFF945AC"/>
      </top>
      <bottom style="medium">
        <color rgb="FFF945AC"/>
      </bottom>
      <diagonal/>
    </border>
    <border>
      <left style="medium">
        <color rgb="FFF945AC"/>
      </left>
      <right style="thin">
        <color rgb="FFF945AC"/>
      </right>
      <top/>
      <bottom/>
      <diagonal/>
    </border>
    <border>
      <left style="thin">
        <color rgb="FFF945AC"/>
      </left>
      <right/>
      <top style="thin">
        <color rgb="FFF945AC"/>
      </top>
      <bottom style="thin">
        <color rgb="FFF945AC"/>
      </bottom>
      <diagonal/>
    </border>
    <border>
      <left style="mediumDashed">
        <color theme="9"/>
      </left>
      <right/>
      <top/>
      <bottom style="mediumDashed">
        <color theme="9"/>
      </bottom>
      <diagonal/>
    </border>
    <border>
      <left/>
      <right style="mediumDashed">
        <color theme="9"/>
      </right>
      <top/>
      <bottom style="mediumDashed">
        <color theme="9"/>
      </bottom>
      <diagonal/>
    </border>
    <border>
      <left style="medium">
        <color rgb="FFF945AC"/>
      </left>
      <right style="medium">
        <color rgb="FFF945AC"/>
      </right>
      <top/>
      <bottom style="medium">
        <color rgb="FFF945AC"/>
      </bottom>
      <diagonal/>
    </border>
    <border>
      <left style="thin">
        <color rgb="FFF945AC"/>
      </left>
      <right/>
      <top/>
      <bottom style="thin">
        <color rgb="FFF945AC"/>
      </bottom>
      <diagonal/>
    </border>
    <border>
      <left style="medium">
        <color rgb="FFF945AC"/>
      </left>
      <right style="thin">
        <color rgb="FFF945AC"/>
      </right>
      <top style="thin">
        <color rgb="FFF945AC"/>
      </top>
      <bottom/>
      <diagonal/>
    </border>
    <border>
      <left style="thin">
        <color rgb="FFF945AC"/>
      </left>
      <right style="thin">
        <color rgb="FFF945AC"/>
      </right>
      <top/>
      <bottom/>
      <diagonal/>
    </border>
    <border>
      <left/>
      <right style="thin">
        <color rgb="FFF945AC"/>
      </right>
      <top style="thin">
        <color rgb="FFF945AC"/>
      </top>
      <bottom/>
      <diagonal/>
    </border>
    <border>
      <left/>
      <right/>
      <top style="thin">
        <color rgb="FFF945AC"/>
      </top>
      <bottom/>
      <diagonal/>
    </border>
    <border>
      <left style="medium">
        <color rgb="FF944277"/>
      </left>
      <right style="medium">
        <color rgb="FF944277"/>
      </right>
      <top style="medium">
        <color rgb="FF944277"/>
      </top>
      <bottom style="medium">
        <color rgb="FF944277"/>
      </bottom>
      <diagonal/>
    </border>
    <border>
      <left style="medium">
        <color rgb="FF944277"/>
      </left>
      <right/>
      <top style="medium">
        <color rgb="FF944277"/>
      </top>
      <bottom style="medium">
        <color rgb="FF944277"/>
      </bottom>
      <diagonal/>
    </border>
    <border>
      <left/>
      <right style="medium">
        <color rgb="FF944277"/>
      </right>
      <top style="medium">
        <color rgb="FF944277"/>
      </top>
      <bottom style="medium">
        <color rgb="FF944277"/>
      </bottom>
      <diagonal/>
    </border>
    <border>
      <left style="medium">
        <color rgb="FF944277"/>
      </left>
      <right style="medium">
        <color rgb="FF944277"/>
      </right>
      <top/>
      <bottom style="medium">
        <color rgb="FF944277"/>
      </bottom>
      <diagonal/>
    </border>
    <border>
      <left style="medium">
        <color rgb="FF944277"/>
      </left>
      <right/>
      <top style="medium">
        <color rgb="FF944277"/>
      </top>
      <bottom/>
      <diagonal/>
    </border>
    <border>
      <left/>
      <right style="medium">
        <color rgb="FF944277"/>
      </right>
      <top style="medium">
        <color rgb="FF944277"/>
      </top>
      <bottom/>
      <diagonal/>
    </border>
    <border>
      <left style="medium">
        <color rgb="FF944277"/>
      </left>
      <right style="medium">
        <color rgb="FF944277"/>
      </right>
      <top/>
      <bottom/>
      <diagonal/>
    </border>
    <border>
      <left/>
      <right/>
      <top style="medium">
        <color rgb="FF944277"/>
      </top>
      <bottom/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 style="medium">
        <color rgb="FF00B050"/>
      </right>
      <top/>
      <bottom/>
      <diagonal/>
    </border>
    <border>
      <left style="medium">
        <color rgb="FF00B050"/>
      </left>
      <right style="medium">
        <color rgb="FF00B050"/>
      </right>
      <top/>
      <bottom style="medium">
        <color rgb="FF00B050"/>
      </bottom>
      <diagonal/>
    </border>
    <border>
      <left/>
      <right/>
      <top style="medium">
        <color rgb="FF00B050"/>
      </top>
      <bottom style="mediumDashed">
        <color theme="9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" fillId="0" borderId="0"/>
    <xf numFmtId="0" fontId="9" fillId="0" borderId="0"/>
  </cellStyleXfs>
  <cellXfs count="530">
    <xf numFmtId="0" fontId="0" fillId="0" borderId="0" xfId="0"/>
    <xf numFmtId="43" fontId="0" fillId="0" borderId="0" xfId="1" applyFont="1"/>
    <xf numFmtId="0" fontId="2" fillId="0" borderId="1" xfId="0" applyFont="1" applyBorder="1"/>
    <xf numFmtId="43" fontId="0" fillId="0" borderId="0" xfId="0" applyNumberFormat="1"/>
    <xf numFmtId="43" fontId="0" fillId="0" borderId="2" xfId="0" applyNumberFormat="1" applyBorder="1"/>
    <xf numFmtId="43" fontId="0" fillId="0" borderId="2" xfId="1" applyFont="1" applyBorder="1"/>
    <xf numFmtId="0" fontId="2" fillId="0" borderId="0" xfId="0" applyFont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3" fontId="0" fillId="0" borderId="2" xfId="0" applyNumberFormat="1" applyBorder="1" applyAlignment="1">
      <alignment horizontal="center"/>
    </xf>
    <xf numFmtId="0" fontId="0" fillId="0" borderId="8" xfId="0" applyBorder="1"/>
    <xf numFmtId="0" fontId="0" fillId="0" borderId="7" xfId="0" applyBorder="1"/>
    <xf numFmtId="43" fontId="0" fillId="0" borderId="0" xfId="0" applyNumberFormat="1" applyBorder="1" applyAlignment="1"/>
    <xf numFmtId="43" fontId="0" fillId="0" borderId="9" xfId="0" applyNumberFormat="1" applyBorder="1" applyAlignment="1">
      <alignment horizontal="center"/>
    </xf>
    <xf numFmtId="0" fontId="0" fillId="0" borderId="0" xfId="0" applyBorder="1"/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164" fontId="0" fillId="0" borderId="2" xfId="1" applyNumberFormat="1" applyFont="1" applyBorder="1"/>
    <xf numFmtId="0" fontId="0" fillId="0" borderId="9" xfId="0" applyBorder="1"/>
    <xf numFmtId="0" fontId="2" fillId="0" borderId="1" xfId="0" applyFont="1" applyBorder="1" applyAlignment="1">
      <alignment horizontal="center"/>
    </xf>
    <xf numFmtId="43" fontId="2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43" fontId="0" fillId="0" borderId="0" xfId="0" applyNumberFormat="1" applyBorder="1"/>
    <xf numFmtId="0" fontId="0" fillId="0" borderId="1" xfId="0" applyBorder="1" applyAlignment="1">
      <alignment horizontal="center"/>
    </xf>
    <xf numFmtId="9" fontId="0" fillId="0" borderId="1" xfId="2" applyFont="1" applyBorder="1" applyAlignment="1">
      <alignment horizontal="center"/>
    </xf>
    <xf numFmtId="9" fontId="0" fillId="0" borderId="2" xfId="2" applyFont="1" applyBorder="1"/>
    <xf numFmtId="0" fontId="0" fillId="0" borderId="2" xfId="0" applyBorder="1"/>
    <xf numFmtId="9" fontId="0" fillId="0" borderId="0" xfId="2" applyFont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43" fontId="0" fillId="0" borderId="0" xfId="1" applyFont="1" applyBorder="1"/>
    <xf numFmtId="43" fontId="2" fillId="0" borderId="0" xfId="1" applyFont="1" applyBorder="1"/>
    <xf numFmtId="43" fontId="2" fillId="0" borderId="1" xfId="1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3" fontId="0" fillId="0" borderId="1" xfId="1" applyFont="1" applyBorder="1" applyAlignment="1">
      <alignment horizontal="left"/>
    </xf>
    <xf numFmtId="43" fontId="0" fillId="0" borderId="1" xfId="1" applyFont="1" applyBorder="1" applyAlignment="1"/>
    <xf numFmtId="164" fontId="0" fillId="0" borderId="1" xfId="1" applyNumberFormat="1" applyFont="1" applyBorder="1" applyAlignment="1"/>
    <xf numFmtId="43" fontId="0" fillId="0" borderId="1" xfId="1" applyFont="1" applyFill="1" applyBorder="1" applyAlignment="1"/>
    <xf numFmtId="43" fontId="2" fillId="0" borderId="1" xfId="1" applyFont="1" applyBorder="1" applyAlignment="1">
      <alignment horizontal="left"/>
    </xf>
    <xf numFmtId="164" fontId="0" fillId="0" borderId="1" xfId="1" applyNumberFormat="1" applyFont="1" applyBorder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0" fillId="2" borderId="1" xfId="0" applyFill="1" applyBorder="1"/>
    <xf numFmtId="43" fontId="0" fillId="2" borderId="1" xfId="1" applyFont="1" applyFill="1" applyBorder="1"/>
    <xf numFmtId="0" fontId="2" fillId="2" borderId="1" xfId="0" applyFont="1" applyFill="1" applyBorder="1"/>
    <xf numFmtId="43" fontId="2" fillId="2" borderId="1" xfId="0" applyNumberFormat="1" applyFont="1" applyFill="1" applyBorder="1"/>
    <xf numFmtId="0" fontId="0" fillId="0" borderId="1" xfId="0" applyBorder="1"/>
    <xf numFmtId="43" fontId="0" fillId="0" borderId="1" xfId="1" applyFont="1" applyBorder="1"/>
    <xf numFmtId="0" fontId="2" fillId="2" borderId="0" xfId="0" applyFont="1" applyFill="1" applyBorder="1"/>
    <xf numFmtId="43" fontId="2" fillId="2" borderId="0" xfId="0" applyNumberFormat="1" applyFont="1" applyFill="1" applyBorder="1"/>
    <xf numFmtId="0" fontId="0" fillId="0" borderId="15" xfId="0" applyBorder="1"/>
    <xf numFmtId="0" fontId="0" fillId="0" borderId="17" xfId="0" applyBorder="1" applyAlignment="1">
      <alignment horizontal="center"/>
    </xf>
    <xf numFmtId="0" fontId="0" fillId="0" borderId="17" xfId="0" applyBorder="1"/>
    <xf numFmtId="0" fontId="0" fillId="0" borderId="16" xfId="0" applyBorder="1" applyAlignment="1">
      <alignment horizontal="center"/>
    </xf>
    <xf numFmtId="43" fontId="0" fillId="0" borderId="16" xfId="1" applyFont="1" applyBorder="1"/>
    <xf numFmtId="164" fontId="0" fillId="0" borderId="17" xfId="1" applyNumberFormat="1" applyFont="1" applyBorder="1" applyAlignment="1">
      <alignment horizontal="center"/>
    </xf>
    <xf numFmtId="164" fontId="0" fillId="0" borderId="19" xfId="1" applyNumberFormat="1" applyFont="1" applyBorder="1" applyAlignment="1">
      <alignment horizontal="center"/>
    </xf>
    <xf numFmtId="43" fontId="2" fillId="0" borderId="16" xfId="1" applyFont="1" applyBorder="1"/>
    <xf numFmtId="43" fontId="2" fillId="0" borderId="20" xfId="1" applyFont="1" applyBorder="1"/>
    <xf numFmtId="43" fontId="0" fillId="0" borderId="21" xfId="1" applyFont="1" applyBorder="1"/>
    <xf numFmtId="43" fontId="2" fillId="0" borderId="22" xfId="1" applyFont="1" applyBorder="1"/>
    <xf numFmtId="164" fontId="0" fillId="0" borderId="23" xfId="1" applyNumberFormat="1" applyFont="1" applyBorder="1" applyAlignment="1">
      <alignment horizontal="center"/>
    </xf>
    <xf numFmtId="0" fontId="0" fillId="0" borderId="16" xfId="0" applyBorder="1"/>
    <xf numFmtId="0" fontId="2" fillId="0" borderId="17" xfId="0" applyFont="1" applyBorder="1" applyAlignment="1">
      <alignment horizontal="center"/>
    </xf>
    <xf numFmtId="164" fontId="0" fillId="0" borderId="24" xfId="0" applyNumberFormat="1" applyBorder="1" applyAlignment="1"/>
    <xf numFmtId="0" fontId="0" fillId="0" borderId="20" xfId="0" applyBorder="1"/>
    <xf numFmtId="43" fontId="2" fillId="0" borderId="22" xfId="1" applyFont="1" applyBorder="1" applyAlignment="1">
      <alignment horizontal="left"/>
    </xf>
    <xf numFmtId="43" fontId="2" fillId="0" borderId="22" xfId="1" applyFont="1" applyBorder="1" applyAlignment="1"/>
    <xf numFmtId="164" fontId="0" fillId="0" borderId="22" xfId="1" applyNumberFormat="1" applyFont="1" applyBorder="1" applyAlignment="1">
      <alignment horizontal="center"/>
    </xf>
    <xf numFmtId="164" fontId="0" fillId="0" borderId="22" xfId="1" applyNumberFormat="1" applyFont="1" applyBorder="1" applyAlignment="1"/>
    <xf numFmtId="164" fontId="0" fillId="0" borderId="25" xfId="0" applyNumberFormat="1" applyBorder="1" applyAlignment="1"/>
    <xf numFmtId="0" fontId="0" fillId="0" borderId="12" xfId="0" applyBorder="1"/>
    <xf numFmtId="0" fontId="0" fillId="0" borderId="13" xfId="0" applyBorder="1"/>
    <xf numFmtId="0" fontId="0" fillId="2" borderId="16" xfId="0" applyFill="1" applyBorder="1"/>
    <xf numFmtId="0" fontId="0" fillId="2" borderId="0" xfId="0" applyFill="1" applyBorder="1"/>
    <xf numFmtId="0" fontId="2" fillId="2" borderId="29" xfId="0" applyFont="1" applyFill="1" applyBorder="1" applyAlignment="1">
      <alignment horizontal="center"/>
    </xf>
    <xf numFmtId="14" fontId="0" fillId="2" borderId="29" xfId="0" applyNumberFormat="1" applyFill="1" applyBorder="1"/>
    <xf numFmtId="0" fontId="0" fillId="2" borderId="1" xfId="0" applyFill="1" applyBorder="1" applyAlignment="1">
      <alignment horizontal="center"/>
    </xf>
    <xf numFmtId="43" fontId="0" fillId="2" borderId="1" xfId="1" applyFont="1" applyFill="1" applyBorder="1" applyAlignment="1">
      <alignment horizontal="center"/>
    </xf>
    <xf numFmtId="43" fontId="0" fillId="2" borderId="1" xfId="0" applyNumberFormat="1" applyFill="1" applyBorder="1" applyAlignment="1">
      <alignment horizontal="center"/>
    </xf>
    <xf numFmtId="43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43" fontId="0" fillId="2" borderId="30" xfId="1" applyFont="1" applyFill="1" applyBorder="1" applyAlignment="1">
      <alignment horizontal="center"/>
    </xf>
    <xf numFmtId="43" fontId="0" fillId="4" borderId="11" xfId="0" applyNumberFormat="1" applyFill="1" applyBorder="1" applyAlignment="1">
      <alignment horizontal="center"/>
    </xf>
    <xf numFmtId="43" fontId="0" fillId="2" borderId="31" xfId="0" applyNumberFormat="1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43" fontId="0" fillId="2" borderId="32" xfId="1" applyFont="1" applyFill="1" applyBorder="1" applyAlignment="1">
      <alignment horizontal="center"/>
    </xf>
    <xf numFmtId="43" fontId="0" fillId="2" borderId="32" xfId="0" applyNumberFormat="1" applyFill="1" applyBorder="1" applyAlignment="1">
      <alignment horizontal="center"/>
    </xf>
    <xf numFmtId="43" fontId="0" fillId="4" borderId="31" xfId="0" applyNumberFormat="1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43" fontId="0" fillId="2" borderId="3" xfId="1" applyFont="1" applyFill="1" applyBorder="1" applyAlignment="1">
      <alignment horizontal="center"/>
    </xf>
    <xf numFmtId="43" fontId="0" fillId="2" borderId="33" xfId="0" applyNumberFormat="1" applyFill="1" applyBorder="1" applyAlignment="1">
      <alignment horizontal="center"/>
    </xf>
    <xf numFmtId="43" fontId="0" fillId="4" borderId="1" xfId="0" applyNumberFormat="1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43" fontId="0" fillId="2" borderId="0" xfId="0" applyNumberFormat="1" applyFill="1" applyBorder="1"/>
    <xf numFmtId="0" fontId="0" fillId="0" borderId="21" xfId="0" applyBorder="1"/>
    <xf numFmtId="0" fontId="0" fillId="0" borderId="23" xfId="0" applyBorder="1"/>
    <xf numFmtId="0" fontId="0" fillId="2" borderId="12" xfId="0" applyFill="1" applyBorder="1"/>
    <xf numFmtId="0" fontId="0" fillId="2" borderId="13" xfId="0" applyFill="1" applyBorder="1"/>
    <xf numFmtId="0" fontId="0" fillId="2" borderId="15" xfId="0" applyFill="1" applyBorder="1"/>
    <xf numFmtId="0" fontId="0" fillId="2" borderId="17" xfId="0" applyFill="1" applyBorder="1"/>
    <xf numFmtId="0" fontId="2" fillId="2" borderId="16" xfId="0" applyFont="1" applyFill="1" applyBorder="1"/>
    <xf numFmtId="0" fontId="2" fillId="2" borderId="29" xfId="0" applyFont="1" applyFill="1" applyBorder="1"/>
    <xf numFmtId="0" fontId="2" fillId="2" borderId="30" xfId="0" applyFont="1" applyFill="1" applyBorder="1"/>
    <xf numFmtId="0" fontId="2" fillId="2" borderId="11" xfId="0" applyFont="1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43" fontId="0" fillId="2" borderId="39" xfId="1" applyFont="1" applyFill="1" applyBorder="1" applyAlignment="1">
      <alignment horizontal="center"/>
    </xf>
    <xf numFmtId="43" fontId="0" fillId="2" borderId="39" xfId="1" applyFont="1" applyFill="1" applyBorder="1"/>
    <xf numFmtId="43" fontId="0" fillId="2" borderId="1" xfId="1" applyFont="1" applyFill="1" applyBorder="1" applyAlignment="1"/>
    <xf numFmtId="0" fontId="0" fillId="2" borderId="11" xfId="0" applyFill="1" applyBorder="1" applyAlignment="1">
      <alignment horizontal="center"/>
    </xf>
    <xf numFmtId="43" fontId="0" fillId="2" borderId="11" xfId="1" applyFont="1" applyFill="1" applyBorder="1" applyAlignment="1">
      <alignment horizontal="center"/>
    </xf>
    <xf numFmtId="43" fontId="0" fillId="2" borderId="6" xfId="1" applyFont="1" applyFill="1" applyBorder="1" applyAlignment="1"/>
    <xf numFmtId="43" fontId="0" fillId="2" borderId="3" xfId="1" applyFont="1" applyFill="1" applyBorder="1"/>
    <xf numFmtId="43" fontId="0" fillId="4" borderId="11" xfId="1" applyFont="1" applyFill="1" applyBorder="1" applyAlignment="1">
      <alignment horizontal="center"/>
    </xf>
    <xf numFmtId="43" fontId="0" fillId="4" borderId="11" xfId="1" applyFont="1" applyFill="1" applyBorder="1"/>
    <xf numFmtId="43" fontId="0" fillId="2" borderId="33" xfId="1" applyFont="1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4" fillId="0" borderId="40" xfId="4" applyFont="1" applyBorder="1" applyAlignment="1">
      <alignment vertical="center"/>
    </xf>
    <xf numFmtId="0" fontId="4" fillId="0" borderId="41" xfId="4" applyFont="1" applyBorder="1" applyAlignment="1">
      <alignment vertical="center"/>
    </xf>
    <xf numFmtId="165" fontId="4" fillId="0" borderId="41" xfId="4" applyNumberFormat="1" applyFont="1" applyBorder="1" applyAlignment="1">
      <alignment vertical="center"/>
    </xf>
    <xf numFmtId="0" fontId="4" fillId="0" borderId="42" xfId="4" applyFont="1" applyBorder="1" applyAlignment="1">
      <alignment vertical="center"/>
    </xf>
    <xf numFmtId="166" fontId="4" fillId="0" borderId="41" xfId="4" applyNumberFormat="1" applyFont="1" applyBorder="1" applyAlignment="1">
      <alignment horizontal="center" vertical="center"/>
    </xf>
    <xf numFmtId="167" fontId="4" fillId="0" borderId="41" xfId="4" applyNumberFormat="1" applyFont="1" applyBorder="1" applyAlignment="1">
      <alignment horizontal="center" vertical="center"/>
    </xf>
    <xf numFmtId="167" fontId="4" fillId="0" borderId="42" xfId="4" applyNumberFormat="1" applyFont="1" applyBorder="1" applyAlignment="1">
      <alignment horizontal="center" vertical="center"/>
    </xf>
    <xf numFmtId="0" fontId="1" fillId="0" borderId="0" xfId="4"/>
    <xf numFmtId="166" fontId="4" fillId="0" borderId="41" xfId="4" applyNumberFormat="1" applyFont="1" applyBorder="1" applyAlignment="1">
      <alignment vertical="center"/>
    </xf>
    <xf numFmtId="167" fontId="4" fillId="0" borderId="41" xfId="4" applyNumberFormat="1" applyFont="1" applyBorder="1" applyAlignment="1">
      <alignment vertical="center"/>
    </xf>
    <xf numFmtId="0" fontId="4" fillId="0" borderId="43" xfId="4" applyFont="1" applyBorder="1" applyAlignment="1">
      <alignment vertical="center"/>
    </xf>
    <xf numFmtId="0" fontId="5" fillId="0" borderId="0" xfId="4" applyFont="1" applyBorder="1" applyAlignment="1">
      <alignment vertical="center"/>
    </xf>
    <xf numFmtId="0" fontId="4" fillId="0" borderId="0" xfId="4" applyFont="1" applyBorder="1" applyAlignment="1">
      <alignment vertical="center"/>
    </xf>
    <xf numFmtId="0" fontId="4" fillId="0" borderId="47" xfId="4" applyFont="1" applyBorder="1" applyAlignment="1">
      <alignment vertical="center"/>
    </xf>
    <xf numFmtId="0" fontId="5" fillId="0" borderId="47" xfId="4" applyFont="1" applyBorder="1" applyAlignment="1">
      <alignment horizontal="center" vertical="center" wrapText="1"/>
    </xf>
    <xf numFmtId="165" fontId="5" fillId="0" borderId="48" xfId="4" applyNumberFormat="1" applyFont="1" applyBorder="1" applyAlignment="1">
      <alignment horizontal="center" vertical="center"/>
    </xf>
    <xf numFmtId="165" fontId="5" fillId="0" borderId="49" xfId="4" applyNumberFormat="1" applyFont="1" applyBorder="1" applyAlignment="1">
      <alignment horizontal="center" vertical="center"/>
    </xf>
    <xf numFmtId="165" fontId="4" fillId="0" borderId="50" xfId="4" applyNumberFormat="1" applyFont="1" applyBorder="1" applyAlignment="1">
      <alignment vertical="center"/>
    </xf>
    <xf numFmtId="168" fontId="4" fillId="0" borderId="50" xfId="4" applyNumberFormat="1" applyFont="1" applyBorder="1" applyAlignment="1">
      <alignment horizontal="center" vertical="center"/>
    </xf>
    <xf numFmtId="166" fontId="4" fillId="0" borderId="0" xfId="4" applyNumberFormat="1" applyFont="1" applyBorder="1" applyAlignment="1">
      <alignment vertical="center"/>
    </xf>
    <xf numFmtId="166" fontId="4" fillId="0" borderId="50" xfId="4" applyNumberFormat="1" applyFont="1" applyBorder="1" applyAlignment="1">
      <alignment vertical="center"/>
    </xf>
    <xf numFmtId="165" fontId="4" fillId="0" borderId="51" xfId="4" applyNumberFormat="1" applyFont="1" applyBorder="1" applyAlignment="1">
      <alignment vertical="center"/>
    </xf>
    <xf numFmtId="166" fontId="4" fillId="0" borderId="0" xfId="4" applyNumberFormat="1" applyFont="1" applyBorder="1" applyAlignment="1">
      <alignment horizontal="center" vertical="center"/>
    </xf>
    <xf numFmtId="167" fontId="4" fillId="0" borderId="0" xfId="4" applyNumberFormat="1" applyFont="1" applyBorder="1" applyAlignment="1">
      <alignment horizontal="center" vertical="center"/>
    </xf>
    <xf numFmtId="167" fontId="4" fillId="0" borderId="47" xfId="4" applyNumberFormat="1" applyFont="1" applyBorder="1" applyAlignment="1">
      <alignment horizontal="center" vertical="center"/>
    </xf>
    <xf numFmtId="167" fontId="4" fillId="0" borderId="0" xfId="4" applyNumberFormat="1" applyFont="1" applyBorder="1" applyAlignment="1">
      <alignment vertical="center"/>
    </xf>
    <xf numFmtId="165" fontId="5" fillId="0" borderId="48" xfId="4" applyNumberFormat="1" applyFont="1" applyBorder="1" applyAlignment="1">
      <alignment vertical="center"/>
    </xf>
    <xf numFmtId="165" fontId="4" fillId="0" borderId="48" xfId="4" applyNumberFormat="1" applyFont="1" applyBorder="1" applyAlignment="1">
      <alignment vertical="center"/>
    </xf>
    <xf numFmtId="166" fontId="4" fillId="0" borderId="52" xfId="4" applyNumberFormat="1" applyFont="1" applyBorder="1" applyAlignment="1">
      <alignment vertical="center"/>
    </xf>
    <xf numFmtId="166" fontId="5" fillId="0" borderId="48" xfId="4" applyNumberFormat="1" applyFont="1" applyBorder="1" applyAlignment="1">
      <alignment vertical="center"/>
    </xf>
    <xf numFmtId="166" fontId="4" fillId="0" borderId="0" xfId="4" applyNumberFormat="1" applyFont="1" applyBorder="1" applyAlignment="1">
      <alignment horizontal="right" vertical="center"/>
    </xf>
    <xf numFmtId="165" fontId="4" fillId="0" borderId="0" xfId="4" applyNumberFormat="1" applyFont="1" applyBorder="1" applyAlignment="1">
      <alignment vertical="center"/>
    </xf>
    <xf numFmtId="166" fontId="4" fillId="0" borderId="2" xfId="4" applyNumberFormat="1" applyFont="1" applyBorder="1" applyAlignment="1">
      <alignment vertical="center"/>
    </xf>
    <xf numFmtId="165" fontId="5" fillId="0" borderId="56" xfId="4" applyNumberFormat="1" applyFont="1" applyBorder="1" applyAlignment="1">
      <alignment horizontal="center" vertical="center"/>
    </xf>
    <xf numFmtId="165" fontId="5" fillId="0" borderId="57" xfId="4" applyNumberFormat="1" applyFont="1" applyBorder="1" applyAlignment="1">
      <alignment horizontal="center" vertical="center"/>
    </xf>
    <xf numFmtId="166" fontId="4" fillId="0" borderId="2" xfId="4" applyNumberFormat="1" applyFont="1" applyBorder="1" applyAlignment="1">
      <alignment horizontal="right" vertical="center"/>
    </xf>
    <xf numFmtId="165" fontId="4" fillId="0" borderId="58" xfId="4" applyNumberFormat="1" applyFont="1" applyBorder="1" applyAlignment="1">
      <alignment vertical="center"/>
    </xf>
    <xf numFmtId="168" fontId="4" fillId="0" borderId="0" xfId="4" applyNumberFormat="1" applyFont="1" applyBorder="1" applyAlignment="1">
      <alignment horizontal="center" vertical="center"/>
    </xf>
    <xf numFmtId="166" fontId="4" fillId="0" borderId="58" xfId="4" applyNumberFormat="1" applyFont="1" applyBorder="1" applyAlignment="1">
      <alignment vertical="center"/>
    </xf>
    <xf numFmtId="166" fontId="4" fillId="0" borderId="59" xfId="4" applyNumberFormat="1" applyFont="1" applyBorder="1" applyAlignment="1">
      <alignment vertical="center"/>
    </xf>
    <xf numFmtId="166" fontId="4" fillId="0" borderId="56" xfId="4" applyNumberFormat="1" applyFont="1" applyBorder="1" applyAlignment="1">
      <alignment vertical="center"/>
    </xf>
    <xf numFmtId="166" fontId="4" fillId="0" borderId="2" xfId="4" applyNumberFormat="1" applyFont="1" applyBorder="1" applyAlignment="1">
      <alignment horizontal="center" vertical="center"/>
    </xf>
    <xf numFmtId="165" fontId="5" fillId="0" borderId="60" xfId="4" applyNumberFormat="1" applyFont="1" applyBorder="1" applyAlignment="1">
      <alignment vertical="center"/>
    </xf>
    <xf numFmtId="165" fontId="4" fillId="0" borderId="60" xfId="4" applyNumberFormat="1" applyFont="1" applyBorder="1" applyAlignment="1">
      <alignment vertical="center"/>
    </xf>
    <xf numFmtId="166" fontId="4" fillId="0" borderId="61" xfId="4" applyNumberFormat="1" applyFont="1" applyBorder="1" applyAlignment="1">
      <alignment vertical="center"/>
    </xf>
    <xf numFmtId="166" fontId="5" fillId="0" borderId="60" xfId="4" applyNumberFormat="1" applyFont="1" applyBorder="1" applyAlignment="1">
      <alignment vertical="center"/>
    </xf>
    <xf numFmtId="166" fontId="4" fillId="0" borderId="2" xfId="4" applyNumberFormat="1" applyFont="1" applyFill="1" applyBorder="1" applyAlignment="1">
      <alignment horizontal="right" vertical="center"/>
    </xf>
    <xf numFmtId="165" fontId="5" fillId="0" borderId="65" xfId="4" applyNumberFormat="1" applyFont="1" applyBorder="1" applyAlignment="1">
      <alignment horizontal="center" vertical="center"/>
    </xf>
    <xf numFmtId="165" fontId="5" fillId="0" borderId="62" xfId="4" applyNumberFormat="1" applyFont="1" applyBorder="1" applyAlignment="1">
      <alignment horizontal="center" vertical="center"/>
    </xf>
    <xf numFmtId="0" fontId="4" fillId="0" borderId="66" xfId="4" applyFont="1" applyBorder="1" applyAlignment="1">
      <alignment vertical="center"/>
    </xf>
    <xf numFmtId="165" fontId="4" fillId="0" borderId="67" xfId="4" applyNumberFormat="1" applyFont="1" applyBorder="1" applyAlignment="1">
      <alignment vertical="center"/>
    </xf>
    <xf numFmtId="168" fontId="4" fillId="0" borderId="67" xfId="4" applyNumberFormat="1" applyFont="1" applyBorder="1" applyAlignment="1">
      <alignment horizontal="center" vertical="center"/>
    </xf>
    <xf numFmtId="166" fontId="4" fillId="0" borderId="67" xfId="4" applyNumberFormat="1" applyFont="1" applyBorder="1" applyAlignment="1">
      <alignment vertical="center"/>
    </xf>
    <xf numFmtId="166" fontId="4" fillId="0" borderId="68" xfId="4" applyNumberFormat="1" applyFont="1" applyBorder="1" applyAlignment="1">
      <alignment vertical="center"/>
    </xf>
    <xf numFmtId="166" fontId="5" fillId="0" borderId="0" xfId="4" applyNumberFormat="1" applyFont="1" applyBorder="1" applyAlignment="1">
      <alignment vertical="center"/>
    </xf>
    <xf numFmtId="167" fontId="5" fillId="0" borderId="0" xfId="4" applyNumberFormat="1" applyFont="1" applyBorder="1" applyAlignment="1">
      <alignment vertical="center"/>
    </xf>
    <xf numFmtId="166" fontId="6" fillId="0" borderId="0" xfId="4" applyNumberFormat="1" applyFont="1" applyBorder="1" applyAlignment="1">
      <alignment vertical="center"/>
    </xf>
    <xf numFmtId="165" fontId="4" fillId="0" borderId="69" xfId="4" applyNumberFormat="1" applyFont="1" applyBorder="1" applyAlignment="1">
      <alignment vertical="center"/>
    </xf>
    <xf numFmtId="166" fontId="4" fillId="0" borderId="69" xfId="4" applyNumberFormat="1" applyFont="1" applyBorder="1" applyAlignment="1">
      <alignment vertical="center"/>
    </xf>
    <xf numFmtId="165" fontId="5" fillId="0" borderId="69" xfId="4" applyNumberFormat="1" applyFont="1" applyBorder="1" applyAlignment="1">
      <alignment vertical="center"/>
    </xf>
    <xf numFmtId="165" fontId="4" fillId="0" borderId="65" xfId="4" applyNumberFormat="1" applyFont="1" applyBorder="1" applyAlignment="1">
      <alignment vertical="center"/>
    </xf>
    <xf numFmtId="166" fontId="4" fillId="0" borderId="65" xfId="4" applyNumberFormat="1" applyFont="1" applyBorder="1" applyAlignment="1">
      <alignment vertical="center"/>
    </xf>
    <xf numFmtId="166" fontId="5" fillId="0" borderId="64" xfId="4" applyNumberFormat="1" applyFont="1" applyBorder="1" applyAlignment="1">
      <alignment vertical="center"/>
    </xf>
    <xf numFmtId="169" fontId="7" fillId="0" borderId="21" xfId="5" applyNumberFormat="1" applyFont="1" applyBorder="1" applyAlignment="1">
      <alignment horizontal="center" vertical="center"/>
    </xf>
    <xf numFmtId="165" fontId="5" fillId="11" borderId="70" xfId="4" applyNumberFormat="1" applyFont="1" applyFill="1" applyBorder="1" applyAlignment="1">
      <alignment horizontal="center" vertical="center"/>
    </xf>
    <xf numFmtId="165" fontId="5" fillId="11" borderId="71" xfId="4" applyNumberFormat="1" applyFont="1" applyFill="1" applyBorder="1" applyAlignment="1">
      <alignment horizontal="center" vertical="center"/>
    </xf>
    <xf numFmtId="0" fontId="4" fillId="0" borderId="0" xfId="4" applyFont="1" applyBorder="1" applyAlignment="1">
      <alignment vertical="center" wrapText="1"/>
    </xf>
    <xf numFmtId="165" fontId="5" fillId="12" borderId="72" xfId="4" applyNumberFormat="1" applyFont="1" applyFill="1" applyBorder="1" applyAlignment="1">
      <alignment horizontal="center" vertical="center"/>
    </xf>
    <xf numFmtId="165" fontId="4" fillId="0" borderId="73" xfId="4" quotePrefix="1" applyNumberFormat="1" applyFont="1" applyBorder="1" applyAlignment="1">
      <alignment horizontal="center" vertical="center"/>
    </xf>
    <xf numFmtId="166" fontId="4" fillId="0" borderId="74" xfId="4" applyNumberFormat="1" applyFont="1" applyBorder="1" applyAlignment="1">
      <alignment vertical="center"/>
    </xf>
    <xf numFmtId="165" fontId="4" fillId="0" borderId="74" xfId="4" applyNumberFormat="1" applyFont="1" applyBorder="1" applyAlignment="1">
      <alignment horizontal="center" vertical="center"/>
    </xf>
    <xf numFmtId="0" fontId="4" fillId="0" borderId="75" xfId="4" applyFont="1" applyBorder="1" applyAlignment="1">
      <alignment vertical="center"/>
    </xf>
    <xf numFmtId="166" fontId="4" fillId="0" borderId="75" xfId="4" applyNumberFormat="1" applyFont="1" applyBorder="1" applyAlignment="1">
      <alignment vertical="center"/>
    </xf>
    <xf numFmtId="167" fontId="4" fillId="0" borderId="75" xfId="4" applyNumberFormat="1" applyFont="1" applyBorder="1" applyAlignment="1">
      <alignment vertical="center"/>
    </xf>
    <xf numFmtId="165" fontId="5" fillId="12" borderId="70" xfId="4" applyNumberFormat="1" applyFont="1" applyFill="1" applyBorder="1" applyAlignment="1">
      <alignment horizontal="center" vertical="center"/>
    </xf>
    <xf numFmtId="165" fontId="4" fillId="0" borderId="76" xfId="4" quotePrefix="1" applyNumberFormat="1" applyFont="1" applyBorder="1" applyAlignment="1">
      <alignment horizontal="center" vertical="center"/>
    </xf>
    <xf numFmtId="165" fontId="5" fillId="12" borderId="77" xfId="4" applyNumberFormat="1" applyFont="1" applyFill="1" applyBorder="1" applyAlignment="1">
      <alignment horizontal="center" vertical="center"/>
    </xf>
    <xf numFmtId="166" fontId="4" fillId="0" borderId="78" xfId="4" applyNumberFormat="1" applyFont="1" applyBorder="1" applyAlignment="1">
      <alignment vertical="center"/>
    </xf>
    <xf numFmtId="165" fontId="4" fillId="0" borderId="78" xfId="4" applyNumberFormat="1" applyFont="1" applyBorder="1" applyAlignment="1">
      <alignment horizontal="center" vertical="center"/>
    </xf>
    <xf numFmtId="165" fontId="4" fillId="0" borderId="0" xfId="4" quotePrefix="1" applyNumberFormat="1" applyFont="1" applyBorder="1" applyAlignment="1">
      <alignment horizontal="center" vertical="center"/>
    </xf>
    <xf numFmtId="165" fontId="4" fillId="0" borderId="79" xfId="4" applyNumberFormat="1" applyFont="1" applyBorder="1" applyAlignment="1">
      <alignment vertical="center"/>
    </xf>
    <xf numFmtId="0" fontId="5" fillId="0" borderId="0" xfId="4" applyFont="1" applyBorder="1" applyAlignment="1">
      <alignment horizontal="center" vertical="center"/>
    </xf>
    <xf numFmtId="166" fontId="6" fillId="0" borderId="0" xfId="4" applyNumberFormat="1" applyFont="1" applyBorder="1" applyAlignment="1">
      <alignment horizontal="right" vertical="center"/>
    </xf>
    <xf numFmtId="167" fontId="6" fillId="0" borderId="47" xfId="4" applyNumberFormat="1" applyFont="1" applyBorder="1" applyAlignment="1">
      <alignment horizontal="center" vertical="center"/>
    </xf>
    <xf numFmtId="169" fontId="7" fillId="0" borderId="0" xfId="5" applyNumberFormat="1" applyFont="1" applyAlignment="1">
      <alignment horizontal="center" vertical="center"/>
    </xf>
    <xf numFmtId="165" fontId="5" fillId="13" borderId="80" xfId="4" applyNumberFormat="1" applyFont="1" applyFill="1" applyBorder="1" applyAlignment="1">
      <alignment horizontal="center" vertical="center"/>
    </xf>
    <xf numFmtId="165" fontId="5" fillId="13" borderId="81" xfId="4" applyNumberFormat="1" applyFont="1" applyFill="1" applyBorder="1" applyAlignment="1">
      <alignment horizontal="center" vertical="center"/>
    </xf>
    <xf numFmtId="165" fontId="5" fillId="13" borderId="82" xfId="4" applyNumberFormat="1" applyFont="1" applyFill="1" applyBorder="1" applyAlignment="1">
      <alignment horizontal="center" vertical="center"/>
    </xf>
    <xf numFmtId="0" fontId="5" fillId="13" borderId="80" xfId="4" applyFont="1" applyFill="1" applyBorder="1" applyAlignment="1">
      <alignment horizontal="center" vertical="center"/>
    </xf>
    <xf numFmtId="166" fontId="4" fillId="0" borderId="83" xfId="4" applyNumberFormat="1" applyFont="1" applyBorder="1" applyAlignment="1">
      <alignment vertical="center"/>
    </xf>
    <xf numFmtId="165" fontId="4" fillId="0" borderId="84" xfId="4" applyNumberFormat="1" applyFont="1" applyBorder="1" applyAlignment="1">
      <alignment horizontal="center" vertical="center"/>
    </xf>
    <xf numFmtId="0" fontId="8" fillId="0" borderId="85" xfId="4" applyFont="1" applyBorder="1" applyAlignment="1">
      <alignment horizontal="left" vertical="center" wrapText="1"/>
    </xf>
    <xf numFmtId="0" fontId="8" fillId="0" borderId="85" xfId="4" applyFont="1" applyBorder="1" applyAlignment="1">
      <alignment vertical="center" wrapText="1"/>
    </xf>
    <xf numFmtId="0" fontId="4" fillId="0" borderId="86" xfId="4" applyFont="1" applyBorder="1" applyAlignment="1">
      <alignment vertical="center"/>
    </xf>
    <xf numFmtId="166" fontId="4" fillId="0" borderId="87" xfId="4" applyNumberFormat="1" applyFont="1" applyBorder="1" applyAlignment="1">
      <alignment vertical="center"/>
    </xf>
    <xf numFmtId="165" fontId="4" fillId="0" borderId="0" xfId="4" applyNumberFormat="1" applyFont="1" applyBorder="1" applyAlignment="1">
      <alignment horizontal="center" vertical="center"/>
    </xf>
    <xf numFmtId="0" fontId="8" fillId="0" borderId="88" xfId="4" applyFont="1" applyBorder="1" applyAlignment="1">
      <alignment horizontal="left" vertical="center" wrapText="1"/>
    </xf>
    <xf numFmtId="0" fontId="8" fillId="0" borderId="89" xfId="4" applyFont="1" applyBorder="1" applyAlignment="1">
      <alignment vertical="center" wrapText="1"/>
    </xf>
    <xf numFmtId="165" fontId="5" fillId="13" borderId="90" xfId="4" applyNumberFormat="1" applyFont="1" applyFill="1" applyBorder="1" applyAlignment="1">
      <alignment horizontal="center" vertical="center"/>
    </xf>
    <xf numFmtId="166" fontId="4" fillId="0" borderId="91" xfId="4" applyNumberFormat="1" applyFont="1" applyBorder="1" applyAlignment="1">
      <alignment vertical="center"/>
    </xf>
    <xf numFmtId="165" fontId="4" fillId="0" borderId="92" xfId="4" applyNumberFormat="1" applyFont="1" applyBorder="1" applyAlignment="1">
      <alignment horizontal="center" vertical="center"/>
    </xf>
    <xf numFmtId="0" fontId="8" fillId="0" borderId="89" xfId="4" applyFont="1" applyBorder="1" applyAlignment="1">
      <alignment horizontal="left" vertical="center" wrapText="1"/>
    </xf>
    <xf numFmtId="165" fontId="4" fillId="0" borderId="89" xfId="4" applyNumberFormat="1" applyFont="1" applyBorder="1" applyAlignment="1">
      <alignment horizontal="center" vertical="center"/>
    </xf>
    <xf numFmtId="0" fontId="8" fillId="0" borderId="89" xfId="4" applyFont="1" applyBorder="1" applyAlignment="1">
      <alignment horizontal="left" vertical="center"/>
    </xf>
    <xf numFmtId="0" fontId="4" fillId="0" borderId="93" xfId="4" applyFont="1" applyBorder="1" applyAlignment="1">
      <alignment vertical="center"/>
    </xf>
    <xf numFmtId="166" fontId="4" fillId="0" borderId="75" xfId="4" applyNumberFormat="1" applyFont="1" applyBorder="1" applyAlignment="1">
      <alignment horizontal="center" vertical="center"/>
    </xf>
    <xf numFmtId="167" fontId="4" fillId="0" borderId="75" xfId="4" applyNumberFormat="1" applyFont="1" applyBorder="1" applyAlignment="1">
      <alignment horizontal="center" vertical="center"/>
    </xf>
    <xf numFmtId="167" fontId="4" fillId="0" borderId="94" xfId="4" applyNumberFormat="1" applyFont="1" applyBorder="1" applyAlignment="1">
      <alignment horizontal="center" vertical="center"/>
    </xf>
    <xf numFmtId="165" fontId="5" fillId="13" borderId="95" xfId="4" applyNumberFormat="1" applyFont="1" applyFill="1" applyBorder="1" applyAlignment="1">
      <alignment horizontal="center" vertical="center"/>
    </xf>
    <xf numFmtId="0" fontId="8" fillId="0" borderId="0" xfId="4" applyFont="1" applyBorder="1" applyAlignment="1">
      <alignment horizontal="left" vertical="center" wrapText="1"/>
    </xf>
    <xf numFmtId="0" fontId="8" fillId="0" borderId="96" xfId="4" applyFont="1" applyBorder="1" applyAlignment="1">
      <alignment vertical="center" wrapText="1"/>
    </xf>
    <xf numFmtId="0" fontId="4" fillId="0" borderId="0" xfId="4" applyFont="1" applyAlignment="1">
      <alignment vertical="center"/>
    </xf>
    <xf numFmtId="166" fontId="4" fillId="0" borderId="0" xfId="4" applyNumberFormat="1" applyFont="1" applyAlignment="1">
      <alignment horizontal="center" vertical="center"/>
    </xf>
    <xf numFmtId="167" fontId="4" fillId="0" borderId="0" xfId="4" applyNumberFormat="1" applyFont="1" applyAlignment="1">
      <alignment horizontal="center" vertical="center"/>
    </xf>
    <xf numFmtId="166" fontId="4" fillId="0" borderId="97" xfId="4" applyNumberFormat="1" applyFont="1" applyBorder="1" applyAlignment="1">
      <alignment vertical="center"/>
    </xf>
    <xf numFmtId="165" fontId="4" fillId="0" borderId="98" xfId="4" applyNumberFormat="1" applyFont="1" applyBorder="1" applyAlignment="1">
      <alignment horizontal="center" vertical="center"/>
    </xf>
    <xf numFmtId="0" fontId="8" fillId="0" borderId="99" xfId="4" applyFont="1" applyBorder="1" applyAlignment="1">
      <alignment vertical="center" wrapText="1"/>
    </xf>
    <xf numFmtId="0" fontId="8" fillId="0" borderId="96" xfId="4" applyFont="1" applyBorder="1" applyAlignment="1">
      <alignment horizontal="left" vertical="center"/>
    </xf>
    <xf numFmtId="165" fontId="4" fillId="0" borderId="100" xfId="4" applyNumberFormat="1" applyFont="1" applyBorder="1" applyAlignment="1">
      <alignment vertical="center"/>
    </xf>
    <xf numFmtId="0" fontId="4" fillId="0" borderId="4" xfId="4" applyFont="1" applyBorder="1" applyAlignment="1">
      <alignment vertical="center"/>
    </xf>
    <xf numFmtId="166" fontId="4" fillId="0" borderId="5" xfId="4" applyNumberFormat="1" applyFont="1" applyBorder="1" applyAlignment="1">
      <alignment horizontal="center" vertical="center"/>
    </xf>
    <xf numFmtId="167" fontId="4" fillId="0" borderId="5" xfId="4" applyNumberFormat="1" applyFont="1" applyBorder="1" applyAlignment="1">
      <alignment horizontal="center" vertical="center"/>
    </xf>
    <xf numFmtId="168" fontId="4" fillId="0" borderId="5" xfId="4" applyNumberFormat="1" applyFont="1" applyBorder="1" applyAlignment="1">
      <alignment horizontal="center" vertical="center"/>
    </xf>
    <xf numFmtId="164" fontId="1" fillId="0" borderId="6" xfId="1" applyNumberFormat="1" applyFont="1" applyBorder="1"/>
    <xf numFmtId="0" fontId="4" fillId="0" borderId="7" xfId="4" applyFont="1" applyBorder="1" applyAlignment="1">
      <alignment vertical="center"/>
    </xf>
    <xf numFmtId="164" fontId="1" fillId="0" borderId="9" xfId="1" applyNumberFormat="1" applyFont="1" applyBorder="1"/>
    <xf numFmtId="165" fontId="5" fillId="14" borderId="101" xfId="4" applyNumberFormat="1" applyFont="1" applyFill="1" applyBorder="1" applyAlignment="1">
      <alignment horizontal="center" vertical="center"/>
    </xf>
    <xf numFmtId="0" fontId="4" fillId="0" borderId="10" xfId="4" applyFont="1" applyBorder="1" applyAlignment="1">
      <alignment vertical="center"/>
    </xf>
    <xf numFmtId="167" fontId="4" fillId="0" borderId="2" xfId="4" applyNumberFormat="1" applyFont="1" applyBorder="1" applyAlignment="1">
      <alignment horizontal="center" vertical="center"/>
    </xf>
    <xf numFmtId="166" fontId="4" fillId="0" borderId="101" xfId="4" applyNumberFormat="1" applyFont="1" applyBorder="1" applyAlignment="1">
      <alignment vertical="center"/>
    </xf>
    <xf numFmtId="165" fontId="5" fillId="14" borderId="104" xfId="4" applyNumberFormat="1" applyFont="1" applyFill="1" applyBorder="1" applyAlignment="1">
      <alignment horizontal="center" vertical="center"/>
    </xf>
    <xf numFmtId="166" fontId="4" fillId="0" borderId="104" xfId="4" applyNumberFormat="1" applyFont="1" applyBorder="1" applyAlignment="1">
      <alignment vertical="center"/>
    </xf>
    <xf numFmtId="166" fontId="4" fillId="0" borderId="107" xfId="4" applyNumberFormat="1" applyFont="1" applyBorder="1" applyAlignment="1">
      <alignment vertical="center"/>
    </xf>
    <xf numFmtId="165" fontId="4" fillId="0" borderId="108" xfId="4" applyNumberFormat="1" applyFont="1" applyBorder="1" applyAlignment="1">
      <alignment vertical="center"/>
    </xf>
    <xf numFmtId="165" fontId="5" fillId="15" borderId="109" xfId="4" applyNumberFormat="1" applyFont="1" applyFill="1" applyBorder="1" applyAlignment="1">
      <alignment horizontal="center" vertical="center"/>
    </xf>
    <xf numFmtId="165" fontId="5" fillId="15" borderId="110" xfId="4" applyNumberFormat="1" applyFont="1" applyFill="1" applyBorder="1" applyAlignment="1">
      <alignment horizontal="center" vertical="center"/>
    </xf>
    <xf numFmtId="165" fontId="4" fillId="0" borderId="110" xfId="4" applyNumberFormat="1" applyFont="1" applyBorder="1" applyAlignment="1">
      <alignment vertical="center"/>
    </xf>
    <xf numFmtId="1" fontId="4" fillId="0" borderId="110" xfId="4" applyNumberFormat="1" applyFont="1" applyBorder="1" applyAlignment="1">
      <alignment horizontal="center" vertical="center"/>
    </xf>
    <xf numFmtId="166" fontId="4" fillId="0" borderId="110" xfId="4" applyNumberFormat="1" applyFont="1" applyBorder="1" applyAlignment="1">
      <alignment vertical="center"/>
    </xf>
    <xf numFmtId="165" fontId="4" fillId="0" borderId="111" xfId="4" applyNumberFormat="1" applyFont="1" applyBorder="1" applyAlignment="1">
      <alignment vertical="center"/>
    </xf>
    <xf numFmtId="1" fontId="4" fillId="0" borderId="111" xfId="4" applyNumberFormat="1" applyFont="1" applyBorder="1" applyAlignment="1">
      <alignment horizontal="center" vertical="center"/>
    </xf>
    <xf numFmtId="166" fontId="4" fillId="0" borderId="111" xfId="4" applyNumberFormat="1" applyFont="1" applyBorder="1" applyAlignment="1">
      <alignment vertical="center"/>
    </xf>
    <xf numFmtId="166" fontId="4" fillId="0" borderId="112" xfId="4" applyNumberFormat="1" applyFont="1" applyBorder="1" applyAlignment="1">
      <alignment vertical="center"/>
    </xf>
    <xf numFmtId="165" fontId="5" fillId="0" borderId="109" xfId="4" applyNumberFormat="1" applyFont="1" applyBorder="1" applyAlignment="1">
      <alignment vertical="center"/>
    </xf>
    <xf numFmtId="1" fontId="4" fillId="0" borderId="109" xfId="4" applyNumberFormat="1" applyFont="1" applyBorder="1" applyAlignment="1">
      <alignment horizontal="center" vertical="center"/>
    </xf>
    <xf numFmtId="166" fontId="4" fillId="0" borderId="109" xfId="4" applyNumberFormat="1" applyFont="1" applyBorder="1" applyAlignment="1">
      <alignment vertical="center"/>
    </xf>
    <xf numFmtId="166" fontId="5" fillId="0" borderId="109" xfId="4" applyNumberFormat="1" applyFont="1" applyBorder="1" applyAlignment="1">
      <alignment vertical="center"/>
    </xf>
    <xf numFmtId="165" fontId="4" fillId="0" borderId="75" xfId="4" applyNumberFormat="1" applyFont="1" applyBorder="1" applyAlignment="1">
      <alignment vertical="center"/>
    </xf>
    <xf numFmtId="165" fontId="4" fillId="0" borderId="113" xfId="4" applyNumberFormat="1" applyFont="1" applyBorder="1" applyAlignment="1">
      <alignment vertical="center"/>
    </xf>
    <xf numFmtId="0" fontId="4" fillId="0" borderId="94" xfId="4" applyFont="1" applyBorder="1" applyAlignment="1">
      <alignment vertical="center"/>
    </xf>
    <xf numFmtId="165" fontId="4" fillId="0" borderId="0" xfId="4" applyNumberFormat="1" applyFont="1" applyAlignment="1">
      <alignment vertical="center"/>
    </xf>
    <xf numFmtId="165" fontId="4" fillId="0" borderId="0" xfId="4" applyNumberFormat="1" applyFont="1" applyAlignment="1">
      <alignment horizontal="center" vertical="center"/>
    </xf>
    <xf numFmtId="0" fontId="9" fillId="0" borderId="0" xfId="6"/>
    <xf numFmtId="0" fontId="10" fillId="0" borderId="0" xfId="6" applyFont="1"/>
    <xf numFmtId="0" fontId="9" fillId="0" borderId="0" xfId="6" applyFont="1"/>
    <xf numFmtId="0" fontId="11" fillId="0" borderId="0" xfId="6" applyFont="1"/>
    <xf numFmtId="0" fontId="10" fillId="0" borderId="0" xfId="6" applyFont="1" applyAlignment="1">
      <alignment horizontal="center"/>
    </xf>
    <xf numFmtId="0" fontId="9" fillId="0" borderId="0" xfId="6" applyFont="1" applyAlignment="1">
      <alignment horizontal="center"/>
    </xf>
    <xf numFmtId="0" fontId="9" fillId="0" borderId="0" xfId="6" applyAlignment="1">
      <alignment horizontal="center"/>
    </xf>
    <xf numFmtId="0" fontId="11" fillId="0" borderId="0" xfId="6" applyFont="1" applyAlignment="1">
      <alignment horizontal="center"/>
    </xf>
    <xf numFmtId="0" fontId="10" fillId="0" borderId="38" xfId="6" applyFont="1" applyBorder="1" applyAlignment="1">
      <alignment horizontal="center" vertical="center" wrapText="1"/>
    </xf>
    <xf numFmtId="0" fontId="9" fillId="0" borderId="21" xfId="6" applyBorder="1"/>
    <xf numFmtId="0" fontId="10" fillId="0" borderId="21" xfId="6" applyFont="1" applyBorder="1" applyAlignment="1">
      <alignment horizontal="center"/>
    </xf>
    <xf numFmtId="0" fontId="9" fillId="0" borderId="21" xfId="6" applyFont="1" applyBorder="1"/>
    <xf numFmtId="0" fontId="9" fillId="0" borderId="21" xfId="6" applyBorder="1" applyAlignment="1">
      <alignment horizontal="center"/>
    </xf>
    <xf numFmtId="0" fontId="11" fillId="0" borderId="21" xfId="6" applyFont="1" applyBorder="1"/>
    <xf numFmtId="0" fontId="9" fillId="0" borderId="0" xfId="6" applyBorder="1"/>
    <xf numFmtId="0" fontId="10" fillId="0" borderId="0" xfId="6" applyFont="1" applyBorder="1" applyAlignment="1">
      <alignment horizontal="center"/>
    </xf>
    <xf numFmtId="0" fontId="9" fillId="0" borderId="0" xfId="6" applyFont="1" applyBorder="1"/>
    <xf numFmtId="0" fontId="9" fillId="0" borderId="0" xfId="6" applyBorder="1" applyAlignment="1">
      <alignment horizontal="center"/>
    </xf>
    <xf numFmtId="0" fontId="11" fillId="0" borderId="0" xfId="6" applyFont="1" applyBorder="1"/>
    <xf numFmtId="0" fontId="10" fillId="0" borderId="0" xfId="6" applyFont="1" applyAlignment="1"/>
    <xf numFmtId="0" fontId="10" fillId="0" borderId="0" xfId="6" applyFont="1" applyAlignment="1">
      <alignment horizontal="center" vertical="center" wrapText="1"/>
    </xf>
    <xf numFmtId="0" fontId="9" fillId="0" borderId="0" xfId="6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164" fontId="0" fillId="0" borderId="0" xfId="1" applyNumberFormat="1" applyFont="1"/>
    <xf numFmtId="0" fontId="3" fillId="0" borderId="0" xfId="0" applyFont="1"/>
    <xf numFmtId="0" fontId="12" fillId="0" borderId="0" xfId="0" applyFont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164" fontId="0" fillId="0" borderId="0" xfId="1" applyNumberFormat="1" applyFont="1" applyBorder="1"/>
    <xf numFmtId="0" fontId="2" fillId="0" borderId="2" xfId="0" applyFont="1" applyBorder="1" applyAlignment="1">
      <alignment horizontal="center" vertical="center" wrapText="1"/>
    </xf>
    <xf numFmtId="164" fontId="0" fillId="0" borderId="2" xfId="0" applyNumberFormat="1" applyBorder="1"/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 applyBorder="1"/>
    <xf numFmtId="0" fontId="2" fillId="0" borderId="0" xfId="0" applyFont="1" applyBorder="1"/>
    <xf numFmtId="0" fontId="2" fillId="0" borderId="26" xfId="0" applyFont="1" applyBorder="1"/>
    <xf numFmtId="0" fontId="2" fillId="0" borderId="28" xfId="0" applyFont="1" applyBorder="1"/>
    <xf numFmtId="164" fontId="0" fillId="0" borderId="4" xfId="1" applyNumberFormat="1" applyFont="1" applyBorder="1" applyAlignment="1"/>
    <xf numFmtId="0" fontId="0" fillId="0" borderId="16" xfId="0" applyBorder="1" applyAlignment="1">
      <alignment horizontal="right"/>
    </xf>
    <xf numFmtId="164" fontId="0" fillId="0" borderId="7" xfId="1" applyNumberFormat="1" applyFont="1" applyBorder="1" applyAlignment="1"/>
    <xf numFmtId="164" fontId="2" fillId="0" borderId="26" xfId="1" applyNumberFormat="1" applyFont="1" applyBorder="1" applyAlignment="1"/>
    <xf numFmtId="164" fontId="0" fillId="0" borderId="1" xfId="1" applyNumberFormat="1" applyFont="1" applyBorder="1"/>
    <xf numFmtId="0" fontId="13" fillId="0" borderId="0" xfId="0" applyFont="1"/>
    <xf numFmtId="0" fontId="14" fillId="0" borderId="0" xfId="0" applyFont="1"/>
    <xf numFmtId="43" fontId="0" fillId="0" borderId="0" xfId="0" applyNumberFormat="1" applyBorder="1" applyAlignment="1">
      <alignment horizontal="centerContinuous" vertical="center" wrapText="1"/>
    </xf>
    <xf numFmtId="0" fontId="0" fillId="0" borderId="39" xfId="0" applyBorder="1" applyAlignment="1">
      <alignment horizontal="center"/>
    </xf>
    <xf numFmtId="0" fontId="0" fillId="0" borderId="30" xfId="0" applyBorder="1"/>
    <xf numFmtId="0" fontId="0" fillId="0" borderId="39" xfId="0" applyFill="1" applyBorder="1" applyAlignment="1">
      <alignment horizontal="center"/>
    </xf>
    <xf numFmtId="0" fontId="0" fillId="0" borderId="39" xfId="0" applyFill="1" applyBorder="1"/>
    <xf numFmtId="0" fontId="0" fillId="0" borderId="31" xfId="0" applyBorder="1"/>
    <xf numFmtId="0" fontId="0" fillId="0" borderId="0" xfId="0" applyAlignment="1">
      <alignment horizontal="right"/>
    </xf>
    <xf numFmtId="0" fontId="4" fillId="0" borderId="0" xfId="0" applyFont="1"/>
    <xf numFmtId="0" fontId="15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left"/>
    </xf>
    <xf numFmtId="0" fontId="15" fillId="2" borderId="1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15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7" fillId="0" borderId="0" xfId="0" applyFont="1" applyAlignment="1"/>
    <xf numFmtId="0" fontId="4" fillId="0" borderId="1" xfId="0" applyFont="1" applyBorder="1"/>
    <xf numFmtId="43" fontId="4" fillId="0" borderId="1" xfId="1" applyFont="1" applyBorder="1"/>
    <xf numFmtId="0" fontId="15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left"/>
    </xf>
    <xf numFmtId="0" fontId="15" fillId="2" borderId="2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6" xfId="0" applyFont="1" applyFill="1" applyBorder="1"/>
    <xf numFmtId="0" fontId="4" fillId="2" borderId="0" xfId="0" applyFont="1" applyFill="1" applyBorder="1"/>
    <xf numFmtId="44" fontId="4" fillId="2" borderId="17" xfId="0" applyNumberFormat="1" applyFont="1" applyFill="1" applyBorder="1"/>
    <xf numFmtId="0" fontId="7" fillId="2" borderId="2" xfId="0" applyFont="1" applyFill="1" applyBorder="1" applyAlignment="1">
      <alignment horizontal="left"/>
    </xf>
    <xf numFmtId="0" fontId="4" fillId="2" borderId="2" xfId="0" applyFont="1" applyFill="1" applyBorder="1"/>
    <xf numFmtId="43" fontId="4" fillId="2" borderId="19" xfId="1" applyFont="1" applyFill="1" applyBorder="1"/>
    <xf numFmtId="43" fontId="4" fillId="2" borderId="17" xfId="1" applyFont="1" applyFill="1" applyBorder="1"/>
    <xf numFmtId="0" fontId="4" fillId="0" borderId="0" xfId="0" applyFont="1" applyFill="1"/>
    <xf numFmtId="0" fontId="4" fillId="2" borderId="2" xfId="0" applyFont="1" applyFill="1" applyBorder="1" applyAlignment="1">
      <alignment horizontal="left"/>
    </xf>
    <xf numFmtId="43" fontId="4" fillId="2" borderId="17" xfId="0" applyNumberFormat="1" applyFont="1" applyFill="1" applyBorder="1"/>
    <xf numFmtId="0" fontId="15" fillId="2" borderId="0" xfId="0" applyFont="1" applyFill="1" applyBorder="1" applyAlignment="1">
      <alignment horizontal="left"/>
    </xf>
    <xf numFmtId="44" fontId="15" fillId="2" borderId="17" xfId="3" applyFont="1" applyFill="1" applyBorder="1"/>
    <xf numFmtId="0" fontId="4" fillId="2" borderId="16" xfId="0" applyFont="1" applyFill="1" applyBorder="1" applyAlignment="1">
      <alignment horizontal="center"/>
    </xf>
    <xf numFmtId="0" fontId="5" fillId="2" borderId="0" xfId="0" applyFont="1" applyFill="1"/>
    <xf numFmtId="0" fontId="4" fillId="2" borderId="0" xfId="0" applyFont="1" applyFill="1"/>
    <xf numFmtId="43" fontId="5" fillId="2" borderId="19" xfId="1" applyFont="1" applyFill="1" applyBorder="1"/>
    <xf numFmtId="43" fontId="7" fillId="2" borderId="0" xfId="1" applyFont="1" applyFill="1" applyBorder="1" applyAlignment="1">
      <alignment horizontal="left"/>
    </xf>
    <xf numFmtId="43" fontId="7" fillId="2" borderId="2" xfId="1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/>
    </xf>
    <xf numFmtId="43" fontId="5" fillId="2" borderId="17" xfId="0" applyNumberFormat="1" applyFont="1" applyFill="1" applyBorder="1"/>
    <xf numFmtId="0" fontId="4" fillId="2" borderId="21" xfId="0" applyFont="1" applyFill="1" applyBorder="1"/>
    <xf numFmtId="43" fontId="4" fillId="2" borderId="23" xfId="1" applyFont="1" applyFill="1" applyBorder="1"/>
    <xf numFmtId="0" fontId="15" fillId="2" borderId="0" xfId="0" applyFont="1" applyFill="1" applyBorder="1" applyAlignment="1">
      <alignment horizontal="center" vertical="center"/>
    </xf>
    <xf numFmtId="43" fontId="4" fillId="2" borderId="0" xfId="1" applyFont="1" applyFill="1" applyBorder="1"/>
    <xf numFmtId="43" fontId="17" fillId="2" borderId="16" xfId="1" applyFont="1" applyFill="1" applyBorder="1" applyAlignment="1">
      <alignment horizontal="left"/>
    </xf>
    <xf numFmtId="43" fontId="17" fillId="2" borderId="0" xfId="1" applyFont="1" applyFill="1" applyBorder="1" applyAlignment="1">
      <alignment horizontal="left"/>
    </xf>
    <xf numFmtId="0" fontId="17" fillId="2" borderId="16" xfId="0" applyFont="1" applyFill="1" applyBorder="1" applyAlignment="1">
      <alignment horizontal="left"/>
    </xf>
    <xf numFmtId="0" fontId="7" fillId="2" borderId="16" xfId="0" applyFont="1" applyFill="1" applyBorder="1" applyAlignment="1">
      <alignment horizontal="center" vertical="center"/>
    </xf>
    <xf numFmtId="43" fontId="7" fillId="2" borderId="0" xfId="1" applyFont="1" applyFill="1" applyBorder="1"/>
    <xf numFmtId="43" fontId="7" fillId="2" borderId="17" xfId="1" applyFont="1" applyFill="1" applyBorder="1"/>
    <xf numFmtId="0" fontId="7" fillId="2" borderId="16" xfId="0" applyFont="1" applyFill="1" applyBorder="1" applyAlignment="1">
      <alignment horizontal="left" vertical="center"/>
    </xf>
    <xf numFmtId="0" fontId="17" fillId="2" borderId="16" xfId="0" applyFont="1" applyFill="1" applyBorder="1" applyAlignment="1">
      <alignment horizontal="left" vertical="center"/>
    </xf>
    <xf numFmtId="43" fontId="17" fillId="2" borderId="2" xfId="1" applyFont="1" applyFill="1" applyBorder="1" applyAlignment="1">
      <alignment horizontal="left"/>
    </xf>
    <xf numFmtId="43" fontId="17" fillId="2" borderId="1" xfId="1" applyFont="1" applyFill="1" applyBorder="1" applyAlignment="1">
      <alignment horizontal="left"/>
    </xf>
    <xf numFmtId="43" fontId="7" fillId="2" borderId="1" xfId="1" applyFont="1" applyFill="1" applyBorder="1"/>
    <xf numFmtId="43" fontId="17" fillId="2" borderId="24" xfId="1" applyFont="1" applyFill="1" applyBorder="1"/>
    <xf numFmtId="0" fontId="17" fillId="2" borderId="29" xfId="0" applyFont="1" applyFill="1" applyBorder="1"/>
    <xf numFmtId="0" fontId="17" fillId="2" borderId="1" xfId="0" applyFont="1" applyFill="1" applyBorder="1" applyAlignment="1">
      <alignment horizontal="left"/>
    </xf>
    <xf numFmtId="0" fontId="17" fillId="2" borderId="16" xfId="0" applyFont="1" applyFill="1" applyBorder="1" applyAlignment="1">
      <alignment horizontal="center" vertical="center"/>
    </xf>
    <xf numFmtId="43" fontId="17" fillId="2" borderId="17" xfId="1" applyFont="1" applyFill="1" applyBorder="1"/>
    <xf numFmtId="0" fontId="7" fillId="2" borderId="16" xfId="0" applyFont="1" applyFill="1" applyBorder="1"/>
    <xf numFmtId="0" fontId="7" fillId="2" borderId="0" xfId="0" applyFont="1" applyFill="1" applyBorder="1"/>
    <xf numFmtId="43" fontId="7" fillId="2" borderId="2" xfId="1" applyFont="1" applyFill="1" applyBorder="1"/>
    <xf numFmtId="43" fontId="17" fillId="2" borderId="0" xfId="1" applyFont="1" applyFill="1" applyBorder="1"/>
    <xf numFmtId="43" fontId="17" fillId="2" borderId="19" xfId="1" applyFont="1" applyFill="1" applyBorder="1"/>
    <xf numFmtId="0" fontId="7" fillId="2" borderId="1" xfId="0" applyFont="1" applyFill="1" applyBorder="1"/>
    <xf numFmtId="43" fontId="17" fillId="2" borderId="1" xfId="1" applyFont="1" applyFill="1" applyBorder="1"/>
    <xf numFmtId="0" fontId="17" fillId="2" borderId="26" xfId="0" applyFont="1" applyFill="1" applyBorder="1"/>
    <xf numFmtId="0" fontId="7" fillId="2" borderId="27" xfId="0" applyFont="1" applyFill="1" applyBorder="1"/>
    <xf numFmtId="43" fontId="17" fillId="2" borderId="28" xfId="1" applyFont="1" applyFill="1" applyBorder="1"/>
    <xf numFmtId="43" fontId="17" fillId="2" borderId="26" xfId="1" applyFont="1" applyFill="1" applyBorder="1"/>
    <xf numFmtId="43" fontId="7" fillId="2" borderId="27" xfId="1" applyFont="1" applyFill="1" applyBorder="1"/>
    <xf numFmtId="0" fontId="7" fillId="2" borderId="20" xfId="0" applyFont="1" applyFill="1" applyBorder="1"/>
    <xf numFmtId="0" fontId="7" fillId="2" borderId="21" xfId="0" applyFont="1" applyFill="1" applyBorder="1"/>
    <xf numFmtId="43" fontId="7" fillId="2" borderId="21" xfId="1" applyFont="1" applyFill="1" applyBorder="1"/>
    <xf numFmtId="43" fontId="7" fillId="2" borderId="23" xfId="1" applyFont="1" applyFill="1" applyBorder="1"/>
    <xf numFmtId="0" fontId="17" fillId="2" borderId="12" xfId="0" applyFont="1" applyFill="1" applyBorder="1" applyAlignment="1">
      <alignment horizontal="left" vertical="center"/>
    </xf>
    <xf numFmtId="43" fontId="7" fillId="2" borderId="15" xfId="1" applyFont="1" applyFill="1" applyBorder="1" applyAlignment="1">
      <alignment horizontal="left"/>
    </xf>
    <xf numFmtId="43" fontId="7" fillId="2" borderId="17" xfId="1" applyFont="1" applyFill="1" applyBorder="1" applyAlignment="1">
      <alignment horizontal="left"/>
    </xf>
    <xf numFmtId="0" fontId="17" fillId="2" borderId="20" xfId="0" applyFont="1" applyFill="1" applyBorder="1" applyAlignment="1">
      <alignment horizontal="left" vertical="center"/>
    </xf>
    <xf numFmtId="43" fontId="7" fillId="2" borderId="23" xfId="1" applyFont="1" applyFill="1" applyBorder="1" applyAlignment="1">
      <alignment horizontal="left"/>
    </xf>
    <xf numFmtId="0" fontId="2" fillId="0" borderId="3" xfId="0" applyFont="1" applyBorder="1"/>
    <xf numFmtId="43" fontId="0" fillId="0" borderId="1" xfId="0" applyNumberFormat="1" applyBorder="1"/>
    <xf numFmtId="43" fontId="2" fillId="0" borderId="1" xfId="0" applyNumberFormat="1" applyFont="1" applyBorder="1"/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7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0" fillId="0" borderId="3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0" fillId="3" borderId="1" xfId="0" applyFill="1" applyBorder="1" applyAlignment="1">
      <alignment horizontal="left" wrapText="1"/>
    </xf>
    <xf numFmtId="164" fontId="0" fillId="0" borderId="39" xfId="0" applyNumberFormat="1" applyBorder="1" applyAlignment="1">
      <alignment horizontal="center"/>
    </xf>
    <xf numFmtId="49" fontId="0" fillId="0" borderId="6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165" fontId="5" fillId="0" borderId="0" xfId="4" applyNumberFormat="1" applyFont="1" applyBorder="1" applyAlignment="1">
      <alignment horizontal="left" vertical="center"/>
    </xf>
    <xf numFmtId="169" fontId="7" fillId="0" borderId="13" xfId="5" applyNumberFormat="1" applyFont="1" applyBorder="1" applyAlignment="1">
      <alignment horizontal="center" vertical="center"/>
    </xf>
    <xf numFmtId="165" fontId="5" fillId="5" borderId="44" xfId="4" applyNumberFormat="1" applyFont="1" applyFill="1" applyBorder="1" applyAlignment="1">
      <alignment horizontal="center" vertical="center" wrapText="1"/>
    </xf>
    <xf numFmtId="165" fontId="5" fillId="5" borderId="45" xfId="4" applyNumberFormat="1" applyFont="1" applyFill="1" applyBorder="1" applyAlignment="1">
      <alignment horizontal="center" vertical="center" wrapText="1"/>
    </xf>
    <xf numFmtId="165" fontId="5" fillId="5" borderId="46" xfId="4" applyNumberFormat="1" applyFont="1" applyFill="1" applyBorder="1" applyAlignment="1">
      <alignment horizontal="center" vertical="center" wrapText="1"/>
    </xf>
    <xf numFmtId="0" fontId="5" fillId="0" borderId="0" xfId="4" applyFont="1" applyBorder="1" applyAlignment="1">
      <alignment horizontal="center" vertical="center" wrapText="1"/>
    </xf>
    <xf numFmtId="165" fontId="5" fillId="9" borderId="53" xfId="4" applyNumberFormat="1" applyFont="1" applyFill="1" applyBorder="1" applyAlignment="1">
      <alignment horizontal="center" vertical="center" wrapText="1"/>
    </xf>
    <xf numFmtId="165" fontId="5" fillId="9" borderId="54" xfId="4" applyNumberFormat="1" applyFont="1" applyFill="1" applyBorder="1" applyAlignment="1">
      <alignment horizontal="center" vertical="center" wrapText="1"/>
    </xf>
    <xf numFmtId="165" fontId="5" fillId="9" borderId="55" xfId="4" applyNumberFormat="1" applyFont="1" applyFill="1" applyBorder="1" applyAlignment="1">
      <alignment horizontal="center" vertical="center" wrapText="1"/>
    </xf>
    <xf numFmtId="165" fontId="5" fillId="10" borderId="62" xfId="4" applyNumberFormat="1" applyFont="1" applyFill="1" applyBorder="1" applyAlignment="1">
      <alignment horizontal="center" vertical="center" wrapText="1"/>
    </xf>
    <xf numFmtId="165" fontId="5" fillId="10" borderId="63" xfId="4" applyNumberFormat="1" applyFont="1" applyFill="1" applyBorder="1" applyAlignment="1">
      <alignment horizontal="center" vertical="center" wrapText="1"/>
    </xf>
    <xf numFmtId="165" fontId="5" fillId="10" borderId="64" xfId="4" applyNumberFormat="1" applyFont="1" applyFill="1" applyBorder="1" applyAlignment="1">
      <alignment horizontal="center" vertical="center" wrapText="1"/>
    </xf>
    <xf numFmtId="165" fontId="4" fillId="0" borderId="0" xfId="4" applyNumberFormat="1" applyFont="1" applyBorder="1" applyAlignment="1">
      <alignment horizontal="left" vertical="center"/>
    </xf>
    <xf numFmtId="165" fontId="5" fillId="14" borderId="102" xfId="4" applyNumberFormat="1" applyFont="1" applyFill="1" applyBorder="1" applyAlignment="1">
      <alignment horizontal="center" vertical="center"/>
    </xf>
    <xf numFmtId="165" fontId="5" fillId="14" borderId="103" xfId="4" applyNumberFormat="1" applyFont="1" applyFill="1" applyBorder="1" applyAlignment="1">
      <alignment horizontal="center" vertical="center"/>
    </xf>
    <xf numFmtId="165" fontId="4" fillId="0" borderId="102" xfId="4" applyNumberFormat="1" applyFont="1" applyBorder="1" applyAlignment="1">
      <alignment horizontal="left" vertical="center"/>
    </xf>
    <xf numFmtId="165" fontId="4" fillId="0" borderId="103" xfId="4" applyNumberFormat="1" applyFont="1" applyBorder="1" applyAlignment="1">
      <alignment horizontal="left" vertical="center"/>
    </xf>
    <xf numFmtId="165" fontId="4" fillId="0" borderId="105" xfId="4" applyNumberFormat="1" applyFont="1" applyBorder="1" applyAlignment="1">
      <alignment horizontal="left" vertical="center"/>
    </xf>
    <xf numFmtId="165" fontId="4" fillId="0" borderId="106" xfId="4" applyNumberFormat="1" applyFont="1" applyBorder="1" applyAlignment="1">
      <alignment horizontal="left" vertical="center"/>
    </xf>
    <xf numFmtId="0" fontId="10" fillId="0" borderId="0" xfId="6" applyFont="1" applyAlignment="1">
      <alignment horizontal="center"/>
    </xf>
    <xf numFmtId="0" fontId="10" fillId="0" borderId="37" xfId="6" applyFont="1" applyBorder="1" applyAlignment="1">
      <alignment horizontal="center" vertical="center" wrapText="1"/>
    </xf>
    <xf numFmtId="0" fontId="10" fillId="0" borderId="114" xfId="6" applyFont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9" fillId="0" borderId="0" xfId="6" applyFont="1" applyAlignment="1">
      <alignment horizontal="center"/>
    </xf>
    <xf numFmtId="0" fontId="9" fillId="0" borderId="0" xfId="6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9" fillId="0" borderId="0" xfId="6" applyAlignment="1">
      <alignment horizontal="center"/>
    </xf>
    <xf numFmtId="0" fontId="10" fillId="0" borderId="38" xfId="6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/>
    </xf>
    <xf numFmtId="0" fontId="18" fillId="0" borderId="26" xfId="0" applyFont="1" applyFill="1" applyBorder="1" applyAlignment="1">
      <alignment horizontal="center" vertical="top"/>
    </xf>
    <xf numFmtId="0" fontId="18" fillId="0" borderId="27" xfId="0" applyFont="1" applyFill="1" applyBorder="1" applyAlignment="1">
      <alignment horizontal="center" vertical="top"/>
    </xf>
    <xf numFmtId="0" fontId="18" fillId="0" borderId="28" xfId="0" applyFont="1" applyFill="1" applyBorder="1" applyAlignment="1">
      <alignment horizontal="center" vertical="top"/>
    </xf>
    <xf numFmtId="0" fontId="18" fillId="3" borderId="12" xfId="0" applyFont="1" applyFill="1" applyBorder="1" applyAlignment="1">
      <alignment horizontal="center" vertical="center"/>
    </xf>
    <xf numFmtId="0" fontId="18" fillId="7" borderId="37" xfId="0" applyFont="1" applyFill="1" applyBorder="1" applyAlignment="1">
      <alignment horizontal="center" vertical="center" wrapText="1"/>
    </xf>
    <xf numFmtId="0" fontId="18" fillId="16" borderId="37" xfId="0" applyFont="1" applyFill="1" applyBorder="1" applyAlignment="1">
      <alignment horizontal="center" vertical="center" wrapText="1"/>
    </xf>
    <xf numFmtId="0" fontId="18" fillId="17" borderId="37" xfId="0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/>
    </xf>
    <xf numFmtId="0" fontId="18" fillId="7" borderId="114" xfId="0" applyFont="1" applyFill="1" applyBorder="1" applyAlignment="1">
      <alignment horizontal="center" vertical="center" wrapText="1"/>
    </xf>
    <xf numFmtId="0" fontId="18" fillId="16" borderId="114" xfId="0" applyFont="1" applyFill="1" applyBorder="1" applyAlignment="1">
      <alignment horizontal="center" vertical="center" wrapText="1"/>
    </xf>
    <xf numFmtId="0" fontId="18" fillId="17" borderId="114" xfId="0" applyFont="1" applyFill="1" applyBorder="1" applyAlignment="1">
      <alignment horizontal="center" vertical="center" wrapText="1"/>
    </xf>
    <xf numFmtId="0" fontId="18" fillId="3" borderId="20" xfId="0" applyFont="1" applyFill="1" applyBorder="1" applyAlignment="1">
      <alignment horizontal="center" vertical="center"/>
    </xf>
    <xf numFmtId="0" fontId="18" fillId="7" borderId="38" xfId="0" applyFont="1" applyFill="1" applyBorder="1" applyAlignment="1">
      <alignment horizontal="center" vertical="center" wrapText="1"/>
    </xf>
    <xf numFmtId="0" fontId="18" fillId="16" borderId="38" xfId="0" applyFont="1" applyFill="1" applyBorder="1" applyAlignment="1">
      <alignment horizontal="center" vertical="center" wrapText="1"/>
    </xf>
    <xf numFmtId="0" fontId="18" fillId="17" borderId="38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/>
    </xf>
    <xf numFmtId="0" fontId="19" fillId="7" borderId="115" xfId="0" applyFont="1" applyFill="1" applyBorder="1" applyAlignment="1">
      <alignment horizontal="left" vertical="top" wrapText="1"/>
    </xf>
    <xf numFmtId="9" fontId="19" fillId="7" borderId="116" xfId="0" applyNumberFormat="1" applyFont="1" applyFill="1" applyBorder="1" applyAlignment="1">
      <alignment horizontal="center" vertical="top" wrapText="1"/>
    </xf>
    <xf numFmtId="9" fontId="19" fillId="7" borderId="117" xfId="0" applyNumberFormat="1" applyFont="1" applyFill="1" applyBorder="1" applyAlignment="1">
      <alignment horizontal="center" vertical="top" wrapText="1"/>
    </xf>
    <xf numFmtId="0" fontId="19" fillId="4" borderId="20" xfId="0" applyFont="1" applyFill="1" applyBorder="1" applyAlignment="1">
      <alignment horizontal="center" vertical="center"/>
    </xf>
    <xf numFmtId="0" fontId="19" fillId="7" borderId="118" xfId="0" applyFont="1" applyFill="1" applyBorder="1" applyAlignment="1">
      <alignment horizontal="left" vertical="top" wrapText="1"/>
    </xf>
    <xf numFmtId="43" fontId="19" fillId="7" borderId="23" xfId="1" applyFont="1" applyFill="1" applyBorder="1" applyAlignment="1">
      <alignment horizontal="left" vertical="center" wrapText="1"/>
    </xf>
    <xf numFmtId="0" fontId="19" fillId="18" borderId="12" xfId="0" applyFont="1" applyFill="1" applyBorder="1" applyAlignment="1">
      <alignment horizontal="center" vertical="center" wrapText="1"/>
    </xf>
    <xf numFmtId="0" fontId="19" fillId="15" borderId="115" xfId="0" applyFont="1" applyFill="1" applyBorder="1" applyAlignment="1">
      <alignment horizontal="left" vertical="top" wrapText="1"/>
    </xf>
    <xf numFmtId="9" fontId="19" fillId="15" borderId="116" xfId="0" applyNumberFormat="1" applyFont="1" applyFill="1" applyBorder="1" applyAlignment="1">
      <alignment horizontal="center" vertical="top" wrapText="1"/>
    </xf>
    <xf numFmtId="9" fontId="19" fillId="15" borderId="117" xfId="0" applyNumberFormat="1" applyFont="1" applyFill="1" applyBorder="1" applyAlignment="1">
      <alignment horizontal="center" vertical="top" wrapText="1"/>
    </xf>
    <xf numFmtId="0" fontId="19" fillId="18" borderId="20" xfId="0" applyFont="1" applyFill="1" applyBorder="1" applyAlignment="1">
      <alignment horizontal="center" vertical="center" wrapText="1"/>
    </xf>
    <xf numFmtId="0" fontId="19" fillId="15" borderId="119" xfId="0" applyFont="1" applyFill="1" applyBorder="1" applyAlignment="1">
      <alignment horizontal="left" vertical="top" wrapText="1"/>
    </xf>
    <xf numFmtId="0" fontId="19" fillId="15" borderId="22" xfId="0" applyFont="1" applyFill="1" applyBorder="1" applyAlignment="1">
      <alignment horizontal="center" vertical="top" wrapText="1"/>
    </xf>
    <xf numFmtId="0" fontId="19" fillId="15" borderId="23" xfId="0" applyFont="1" applyFill="1" applyBorder="1" applyAlignment="1">
      <alignment horizontal="center" vertical="top" wrapText="1"/>
    </xf>
    <xf numFmtId="0" fontId="19" fillId="19" borderId="12" xfId="0" applyFont="1" applyFill="1" applyBorder="1" applyAlignment="1">
      <alignment horizontal="center" vertical="top" wrapText="1"/>
    </xf>
    <xf numFmtId="49" fontId="19" fillId="19" borderId="120" xfId="0" applyNumberFormat="1" applyFont="1" applyFill="1" applyBorder="1" applyAlignment="1">
      <alignment horizontal="left" vertical="center" wrapText="1"/>
    </xf>
    <xf numFmtId="49" fontId="19" fillId="19" borderId="121" xfId="0" applyNumberFormat="1" applyFont="1" applyFill="1" applyBorder="1" applyAlignment="1">
      <alignment horizontal="center" vertical="center" wrapText="1"/>
    </xf>
    <xf numFmtId="49" fontId="19" fillId="19" borderId="122" xfId="0" applyNumberFormat="1" applyFont="1" applyFill="1" applyBorder="1" applyAlignment="1">
      <alignment horizontal="center" vertical="center" wrapText="1"/>
    </xf>
    <xf numFmtId="0" fontId="19" fillId="19" borderId="16" xfId="0" applyFont="1" applyFill="1" applyBorder="1" applyAlignment="1">
      <alignment horizontal="center" vertical="top" wrapText="1"/>
    </xf>
    <xf numFmtId="49" fontId="19" fillId="19" borderId="118" xfId="0" applyNumberFormat="1" applyFont="1" applyFill="1" applyBorder="1" applyAlignment="1">
      <alignment horizontal="left" vertical="center" wrapText="1"/>
    </xf>
    <xf numFmtId="49" fontId="19" fillId="19" borderId="123" xfId="0" applyNumberFormat="1" applyFont="1" applyFill="1" applyBorder="1" applyAlignment="1">
      <alignment horizontal="center" vertical="center" wrapText="1"/>
    </xf>
    <xf numFmtId="49" fontId="19" fillId="19" borderId="124" xfId="0" applyNumberFormat="1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9" fillId="17" borderId="115" xfId="0" applyFont="1" applyFill="1" applyBorder="1" applyAlignment="1">
      <alignment horizontal="left" vertical="top" wrapText="1"/>
    </xf>
    <xf numFmtId="9" fontId="19" fillId="17" borderId="116" xfId="0" applyNumberFormat="1" applyFont="1" applyFill="1" applyBorder="1" applyAlignment="1">
      <alignment horizontal="center" vertical="top" wrapText="1"/>
    </xf>
    <xf numFmtId="9" fontId="19" fillId="17" borderId="117" xfId="0" applyNumberFormat="1" applyFont="1" applyFill="1" applyBorder="1" applyAlignment="1">
      <alignment horizontal="center" vertical="top" wrapText="1"/>
    </xf>
    <xf numFmtId="0" fontId="19" fillId="3" borderId="20" xfId="0" applyFont="1" applyFill="1" applyBorder="1" applyAlignment="1">
      <alignment horizontal="center" vertical="center" wrapText="1"/>
    </xf>
    <xf numFmtId="0" fontId="19" fillId="17" borderId="119" xfId="0" applyFont="1" applyFill="1" applyBorder="1" applyAlignment="1">
      <alignment horizontal="left" vertical="top" wrapText="1"/>
    </xf>
    <xf numFmtId="0" fontId="19" fillId="17" borderId="22" xfId="0" applyFont="1" applyFill="1" applyBorder="1" applyAlignment="1">
      <alignment horizontal="center" vertical="top" wrapText="1"/>
    </xf>
    <xf numFmtId="0" fontId="19" fillId="17" borderId="125" xfId="0" applyFont="1" applyFill="1" applyBorder="1" applyAlignment="1">
      <alignment horizontal="center" vertical="top" wrapText="1"/>
    </xf>
  </cellXfs>
  <cellStyles count="7">
    <cellStyle name="Millares" xfId="1" builtinId="3"/>
    <cellStyle name="Moneda" xfId="3" builtinId="4"/>
    <cellStyle name="Normal" xfId="0" builtinId="0"/>
    <cellStyle name="Normal 2" xfId="4"/>
    <cellStyle name="Normal 3" xfId="5"/>
    <cellStyle name="Normal 5" xfId="6"/>
    <cellStyle name="Porcentaje" xfId="2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619125</xdr:colOff>
      <xdr:row>6</xdr:row>
      <xdr:rowOff>95250</xdr:rowOff>
    </xdr:from>
    <xdr:to>
      <xdr:col>3</xdr:col>
      <xdr:colOff>628650</xdr:colOff>
      <xdr:row>11</xdr:row>
      <xdr:rowOff>19050</xdr:rowOff>
    </xdr:to>
    <xdr:cxnSp macro="">
      <xdr:nvCxnSpPr>
        <xdr:cNvPr id="2" name="6 Conector recto"/>
        <xdr:cNvCxnSpPr/>
      </xdr:nvCxnSpPr>
      <xdr:spPr>
        <a:xfrm>
          <a:off x="3438525" y="1238250"/>
          <a:ext cx="9525" cy="8763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7</xdr:row>
      <xdr:rowOff>114300</xdr:rowOff>
    </xdr:from>
    <xdr:to>
      <xdr:col>4</xdr:col>
      <xdr:colOff>428625</xdr:colOff>
      <xdr:row>7</xdr:row>
      <xdr:rowOff>123825</xdr:rowOff>
    </xdr:to>
    <xdr:cxnSp macro="">
      <xdr:nvCxnSpPr>
        <xdr:cNvPr id="3" name="9 Conector recto de flecha"/>
        <xdr:cNvCxnSpPr/>
      </xdr:nvCxnSpPr>
      <xdr:spPr>
        <a:xfrm flipV="1">
          <a:off x="3457575" y="14478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628650</xdr:colOff>
      <xdr:row>8</xdr:row>
      <xdr:rowOff>123825</xdr:rowOff>
    </xdr:from>
    <xdr:to>
      <xdr:col>4</xdr:col>
      <xdr:colOff>419100</xdr:colOff>
      <xdr:row>8</xdr:row>
      <xdr:rowOff>133350</xdr:rowOff>
    </xdr:to>
    <xdr:cxnSp macro="">
      <xdr:nvCxnSpPr>
        <xdr:cNvPr id="4" name="10 Conector recto de flecha"/>
        <xdr:cNvCxnSpPr/>
      </xdr:nvCxnSpPr>
      <xdr:spPr>
        <a:xfrm flipV="1">
          <a:off x="3448050" y="164782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9</xdr:row>
      <xdr:rowOff>114300</xdr:rowOff>
    </xdr:from>
    <xdr:to>
      <xdr:col>4</xdr:col>
      <xdr:colOff>428625</xdr:colOff>
      <xdr:row>9</xdr:row>
      <xdr:rowOff>123825</xdr:rowOff>
    </xdr:to>
    <xdr:cxnSp macro="">
      <xdr:nvCxnSpPr>
        <xdr:cNvPr id="5" name="11 Conector recto de flecha"/>
        <xdr:cNvCxnSpPr/>
      </xdr:nvCxnSpPr>
      <xdr:spPr>
        <a:xfrm flipV="1">
          <a:off x="3457575" y="18288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647700</xdr:colOff>
      <xdr:row>10</xdr:row>
      <xdr:rowOff>104775</xdr:rowOff>
    </xdr:from>
    <xdr:to>
      <xdr:col>4</xdr:col>
      <xdr:colOff>438150</xdr:colOff>
      <xdr:row>10</xdr:row>
      <xdr:rowOff>114300</xdr:rowOff>
    </xdr:to>
    <xdr:cxnSp macro="">
      <xdr:nvCxnSpPr>
        <xdr:cNvPr id="6" name="12 Conector recto de flecha"/>
        <xdr:cNvCxnSpPr/>
      </xdr:nvCxnSpPr>
      <xdr:spPr>
        <a:xfrm flipV="1">
          <a:off x="3467100" y="200977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6</xdr:row>
      <xdr:rowOff>85725</xdr:rowOff>
    </xdr:from>
    <xdr:to>
      <xdr:col>4</xdr:col>
      <xdr:colOff>428625</xdr:colOff>
      <xdr:row>6</xdr:row>
      <xdr:rowOff>85726</xdr:rowOff>
    </xdr:to>
    <xdr:cxnSp macro="">
      <xdr:nvCxnSpPr>
        <xdr:cNvPr id="7" name="13 Conector recto de flecha"/>
        <xdr:cNvCxnSpPr/>
      </xdr:nvCxnSpPr>
      <xdr:spPr>
        <a:xfrm flipV="1">
          <a:off x="2876550" y="1228725"/>
          <a:ext cx="1133475" cy="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619125</xdr:colOff>
      <xdr:row>19</xdr:row>
      <xdr:rowOff>95250</xdr:rowOff>
    </xdr:from>
    <xdr:to>
      <xdr:col>3</xdr:col>
      <xdr:colOff>628650</xdr:colOff>
      <xdr:row>24</xdr:row>
      <xdr:rowOff>19050</xdr:rowOff>
    </xdr:to>
    <xdr:cxnSp macro="">
      <xdr:nvCxnSpPr>
        <xdr:cNvPr id="8" name="16 Conector recto"/>
        <xdr:cNvCxnSpPr/>
      </xdr:nvCxnSpPr>
      <xdr:spPr>
        <a:xfrm>
          <a:off x="3438525" y="3714750"/>
          <a:ext cx="9525" cy="8763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20</xdr:row>
      <xdr:rowOff>114300</xdr:rowOff>
    </xdr:from>
    <xdr:to>
      <xdr:col>4</xdr:col>
      <xdr:colOff>428625</xdr:colOff>
      <xdr:row>20</xdr:row>
      <xdr:rowOff>123825</xdr:rowOff>
    </xdr:to>
    <xdr:cxnSp macro="">
      <xdr:nvCxnSpPr>
        <xdr:cNvPr id="9" name="17 Conector recto de flecha"/>
        <xdr:cNvCxnSpPr/>
      </xdr:nvCxnSpPr>
      <xdr:spPr>
        <a:xfrm flipV="1">
          <a:off x="3457575" y="39243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628650</xdr:colOff>
      <xdr:row>21</xdr:row>
      <xdr:rowOff>123825</xdr:rowOff>
    </xdr:from>
    <xdr:to>
      <xdr:col>4</xdr:col>
      <xdr:colOff>419100</xdr:colOff>
      <xdr:row>21</xdr:row>
      <xdr:rowOff>133350</xdr:rowOff>
    </xdr:to>
    <xdr:cxnSp macro="">
      <xdr:nvCxnSpPr>
        <xdr:cNvPr id="10" name="18 Conector recto de flecha"/>
        <xdr:cNvCxnSpPr/>
      </xdr:nvCxnSpPr>
      <xdr:spPr>
        <a:xfrm flipV="1">
          <a:off x="3448050" y="412432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22</xdr:row>
      <xdr:rowOff>114300</xdr:rowOff>
    </xdr:from>
    <xdr:to>
      <xdr:col>4</xdr:col>
      <xdr:colOff>428625</xdr:colOff>
      <xdr:row>22</xdr:row>
      <xdr:rowOff>123825</xdr:rowOff>
    </xdr:to>
    <xdr:cxnSp macro="">
      <xdr:nvCxnSpPr>
        <xdr:cNvPr id="11" name="19 Conector recto de flecha"/>
        <xdr:cNvCxnSpPr/>
      </xdr:nvCxnSpPr>
      <xdr:spPr>
        <a:xfrm flipV="1">
          <a:off x="3457575" y="43053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647700</xdr:colOff>
      <xdr:row>23</xdr:row>
      <xdr:rowOff>104775</xdr:rowOff>
    </xdr:from>
    <xdr:to>
      <xdr:col>4</xdr:col>
      <xdr:colOff>438150</xdr:colOff>
      <xdr:row>23</xdr:row>
      <xdr:rowOff>114300</xdr:rowOff>
    </xdr:to>
    <xdr:cxnSp macro="">
      <xdr:nvCxnSpPr>
        <xdr:cNvPr id="12" name="20 Conector recto de flecha"/>
        <xdr:cNvCxnSpPr/>
      </xdr:nvCxnSpPr>
      <xdr:spPr>
        <a:xfrm flipV="1">
          <a:off x="3467100" y="448627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19</xdr:row>
      <xdr:rowOff>85725</xdr:rowOff>
    </xdr:from>
    <xdr:to>
      <xdr:col>4</xdr:col>
      <xdr:colOff>428625</xdr:colOff>
      <xdr:row>19</xdr:row>
      <xdr:rowOff>85726</xdr:rowOff>
    </xdr:to>
    <xdr:cxnSp macro="">
      <xdr:nvCxnSpPr>
        <xdr:cNvPr id="13" name="21 Conector recto de flecha"/>
        <xdr:cNvCxnSpPr/>
      </xdr:nvCxnSpPr>
      <xdr:spPr>
        <a:xfrm flipV="1">
          <a:off x="2876550" y="3705225"/>
          <a:ext cx="1133475" cy="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45</xdr:row>
      <xdr:rowOff>57150</xdr:rowOff>
    </xdr:from>
    <xdr:to>
      <xdr:col>3</xdr:col>
      <xdr:colOff>647700</xdr:colOff>
      <xdr:row>47</xdr:row>
      <xdr:rowOff>171450</xdr:rowOff>
    </xdr:to>
    <xdr:cxnSp macro="">
      <xdr:nvCxnSpPr>
        <xdr:cNvPr id="14" name="16 Conector recto"/>
        <xdr:cNvCxnSpPr/>
      </xdr:nvCxnSpPr>
      <xdr:spPr>
        <a:xfrm>
          <a:off x="3457575" y="6153150"/>
          <a:ext cx="9525" cy="4953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46</xdr:row>
      <xdr:rowOff>114300</xdr:rowOff>
    </xdr:from>
    <xdr:to>
      <xdr:col>4</xdr:col>
      <xdr:colOff>428625</xdr:colOff>
      <xdr:row>46</xdr:row>
      <xdr:rowOff>123825</xdr:rowOff>
    </xdr:to>
    <xdr:cxnSp macro="">
      <xdr:nvCxnSpPr>
        <xdr:cNvPr id="15" name="17 Conector recto de flecha"/>
        <xdr:cNvCxnSpPr/>
      </xdr:nvCxnSpPr>
      <xdr:spPr>
        <a:xfrm flipV="1">
          <a:off x="3457575" y="39243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628650</xdr:colOff>
      <xdr:row>47</xdr:row>
      <xdr:rowOff>123825</xdr:rowOff>
    </xdr:from>
    <xdr:to>
      <xdr:col>4</xdr:col>
      <xdr:colOff>419100</xdr:colOff>
      <xdr:row>47</xdr:row>
      <xdr:rowOff>133350</xdr:rowOff>
    </xdr:to>
    <xdr:cxnSp macro="">
      <xdr:nvCxnSpPr>
        <xdr:cNvPr id="16" name="18 Conector recto de flecha"/>
        <xdr:cNvCxnSpPr/>
      </xdr:nvCxnSpPr>
      <xdr:spPr>
        <a:xfrm flipV="1">
          <a:off x="3448050" y="412432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45</xdr:row>
      <xdr:rowOff>57150</xdr:rowOff>
    </xdr:from>
    <xdr:to>
      <xdr:col>4</xdr:col>
      <xdr:colOff>428625</xdr:colOff>
      <xdr:row>45</xdr:row>
      <xdr:rowOff>57151</xdr:rowOff>
    </xdr:to>
    <xdr:cxnSp macro="">
      <xdr:nvCxnSpPr>
        <xdr:cNvPr id="19" name="21 Conector recto de flecha"/>
        <xdr:cNvCxnSpPr/>
      </xdr:nvCxnSpPr>
      <xdr:spPr>
        <a:xfrm flipV="1">
          <a:off x="2876550" y="6153150"/>
          <a:ext cx="1133475" cy="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619125</xdr:colOff>
      <xdr:row>32</xdr:row>
      <xdr:rowOff>95250</xdr:rowOff>
    </xdr:from>
    <xdr:to>
      <xdr:col>3</xdr:col>
      <xdr:colOff>628650</xdr:colOff>
      <xdr:row>37</xdr:row>
      <xdr:rowOff>19050</xdr:rowOff>
    </xdr:to>
    <xdr:cxnSp macro="">
      <xdr:nvCxnSpPr>
        <xdr:cNvPr id="20" name="16 Conector recto"/>
        <xdr:cNvCxnSpPr/>
      </xdr:nvCxnSpPr>
      <xdr:spPr>
        <a:xfrm>
          <a:off x="3438525" y="3714750"/>
          <a:ext cx="9525" cy="8763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33</xdr:row>
      <xdr:rowOff>114300</xdr:rowOff>
    </xdr:from>
    <xdr:to>
      <xdr:col>4</xdr:col>
      <xdr:colOff>428625</xdr:colOff>
      <xdr:row>33</xdr:row>
      <xdr:rowOff>123825</xdr:rowOff>
    </xdr:to>
    <xdr:cxnSp macro="">
      <xdr:nvCxnSpPr>
        <xdr:cNvPr id="21" name="17 Conector recto de flecha"/>
        <xdr:cNvCxnSpPr/>
      </xdr:nvCxnSpPr>
      <xdr:spPr>
        <a:xfrm flipV="1">
          <a:off x="3457575" y="39243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628650</xdr:colOff>
      <xdr:row>34</xdr:row>
      <xdr:rowOff>123825</xdr:rowOff>
    </xdr:from>
    <xdr:to>
      <xdr:col>4</xdr:col>
      <xdr:colOff>419100</xdr:colOff>
      <xdr:row>34</xdr:row>
      <xdr:rowOff>133350</xdr:rowOff>
    </xdr:to>
    <xdr:cxnSp macro="">
      <xdr:nvCxnSpPr>
        <xdr:cNvPr id="22" name="18 Conector recto de flecha"/>
        <xdr:cNvCxnSpPr/>
      </xdr:nvCxnSpPr>
      <xdr:spPr>
        <a:xfrm flipV="1">
          <a:off x="3448050" y="412432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35</xdr:row>
      <xdr:rowOff>114300</xdr:rowOff>
    </xdr:from>
    <xdr:to>
      <xdr:col>4</xdr:col>
      <xdr:colOff>428625</xdr:colOff>
      <xdr:row>35</xdr:row>
      <xdr:rowOff>123825</xdr:rowOff>
    </xdr:to>
    <xdr:cxnSp macro="">
      <xdr:nvCxnSpPr>
        <xdr:cNvPr id="23" name="19 Conector recto de flecha"/>
        <xdr:cNvCxnSpPr/>
      </xdr:nvCxnSpPr>
      <xdr:spPr>
        <a:xfrm flipV="1">
          <a:off x="3457575" y="43053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647700</xdr:colOff>
      <xdr:row>36</xdr:row>
      <xdr:rowOff>104775</xdr:rowOff>
    </xdr:from>
    <xdr:to>
      <xdr:col>4</xdr:col>
      <xdr:colOff>438150</xdr:colOff>
      <xdr:row>36</xdr:row>
      <xdr:rowOff>114300</xdr:rowOff>
    </xdr:to>
    <xdr:cxnSp macro="">
      <xdr:nvCxnSpPr>
        <xdr:cNvPr id="24" name="20 Conector recto de flecha"/>
        <xdr:cNvCxnSpPr/>
      </xdr:nvCxnSpPr>
      <xdr:spPr>
        <a:xfrm flipV="1">
          <a:off x="3467100" y="448627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32</xdr:row>
      <xdr:rowOff>85725</xdr:rowOff>
    </xdr:from>
    <xdr:to>
      <xdr:col>4</xdr:col>
      <xdr:colOff>428625</xdr:colOff>
      <xdr:row>32</xdr:row>
      <xdr:rowOff>85726</xdr:rowOff>
    </xdr:to>
    <xdr:cxnSp macro="">
      <xdr:nvCxnSpPr>
        <xdr:cNvPr id="25" name="21 Conector recto de flecha"/>
        <xdr:cNvCxnSpPr/>
      </xdr:nvCxnSpPr>
      <xdr:spPr>
        <a:xfrm flipV="1">
          <a:off x="2876550" y="3705225"/>
          <a:ext cx="1133475" cy="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2124075</xdr:colOff>
      <xdr:row>12</xdr:row>
      <xdr:rowOff>0</xdr:rowOff>
    </xdr:from>
    <xdr:to>
      <xdr:col>2</xdr:col>
      <xdr:colOff>2276475</xdr:colOff>
      <xdr:row>13</xdr:row>
      <xdr:rowOff>180975</xdr:rowOff>
    </xdr:to>
    <xdr:cxnSp macro="">
      <xdr:nvCxnSpPr>
        <xdr:cNvPr id="2" name="Conector recto 1"/>
        <xdr:cNvCxnSpPr/>
      </xdr:nvCxnSpPr>
      <xdr:spPr>
        <a:xfrm>
          <a:off x="5029200" y="2324100"/>
          <a:ext cx="152400" cy="37147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11</xdr:row>
      <xdr:rowOff>66675</xdr:rowOff>
    </xdr:from>
    <xdr:to>
      <xdr:col>3</xdr:col>
      <xdr:colOff>19050</xdr:colOff>
      <xdr:row>13</xdr:row>
      <xdr:rowOff>180975</xdr:rowOff>
    </xdr:to>
    <xdr:cxnSp macro="">
      <xdr:nvCxnSpPr>
        <xdr:cNvPr id="3" name="Conector recto 2"/>
        <xdr:cNvCxnSpPr/>
      </xdr:nvCxnSpPr>
      <xdr:spPr>
        <a:xfrm flipH="1">
          <a:off x="5191125" y="2200275"/>
          <a:ext cx="19050" cy="4953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11</xdr:row>
      <xdr:rowOff>76200</xdr:rowOff>
    </xdr:from>
    <xdr:to>
      <xdr:col>5</xdr:col>
      <xdr:colOff>485775</xdr:colOff>
      <xdr:row>11</xdr:row>
      <xdr:rowOff>85725</xdr:rowOff>
    </xdr:to>
    <xdr:cxnSp macro="">
      <xdr:nvCxnSpPr>
        <xdr:cNvPr id="4" name="Conector recto 3"/>
        <xdr:cNvCxnSpPr/>
      </xdr:nvCxnSpPr>
      <xdr:spPr>
        <a:xfrm flipH="1" flipV="1">
          <a:off x="5210175" y="2209800"/>
          <a:ext cx="3505200" cy="95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4</xdr:row>
      <xdr:rowOff>19050</xdr:rowOff>
    </xdr:from>
    <xdr:to>
      <xdr:col>3</xdr:col>
      <xdr:colOff>190500</xdr:colOff>
      <xdr:row>6</xdr:row>
      <xdr:rowOff>95250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857500" y="962025"/>
          <a:ext cx="76200" cy="457200"/>
        </a:xfrm>
        <a:prstGeom prst="leftBracket">
          <a:avLst>
            <a:gd name="adj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123825</xdr:colOff>
      <xdr:row>9</xdr:row>
      <xdr:rowOff>19050</xdr:rowOff>
    </xdr:from>
    <xdr:to>
      <xdr:col>3</xdr:col>
      <xdr:colOff>190500</xdr:colOff>
      <xdr:row>11</xdr:row>
      <xdr:rowOff>9525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2867025" y="2114550"/>
          <a:ext cx="66675" cy="390525"/>
        </a:xfrm>
        <a:prstGeom prst="leftBracket">
          <a:avLst>
            <a:gd name="adj" fmla="val 4881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114300</xdr:colOff>
      <xdr:row>15</xdr:row>
      <xdr:rowOff>19050</xdr:rowOff>
    </xdr:from>
    <xdr:to>
      <xdr:col>3</xdr:col>
      <xdr:colOff>190500</xdr:colOff>
      <xdr:row>17</xdr:row>
      <xdr:rowOff>142875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2857500" y="3562350"/>
          <a:ext cx="76200" cy="447675"/>
        </a:xfrm>
        <a:prstGeom prst="leftBracket">
          <a:avLst>
            <a:gd name="adj" fmla="val 4895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95250</xdr:colOff>
      <xdr:row>21</xdr:row>
      <xdr:rowOff>19050</xdr:rowOff>
    </xdr:from>
    <xdr:to>
      <xdr:col>3</xdr:col>
      <xdr:colOff>190500</xdr:colOff>
      <xdr:row>22</xdr:row>
      <xdr:rowOff>276225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2838450" y="4914900"/>
          <a:ext cx="95250" cy="419100"/>
        </a:xfrm>
        <a:prstGeom prst="leftBracket">
          <a:avLst>
            <a:gd name="adj" fmla="val 3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114300</xdr:colOff>
      <xdr:row>27</xdr:row>
      <xdr:rowOff>19050</xdr:rowOff>
    </xdr:from>
    <xdr:to>
      <xdr:col>3</xdr:col>
      <xdr:colOff>190500</xdr:colOff>
      <xdr:row>28</xdr:row>
      <xdr:rowOff>133350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2857500" y="6534150"/>
          <a:ext cx="76200" cy="276225"/>
        </a:xfrm>
        <a:prstGeom prst="leftBracket">
          <a:avLst>
            <a:gd name="adj" fmla="val 3020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95250</xdr:colOff>
      <xdr:row>31</xdr:row>
      <xdr:rowOff>19050</xdr:rowOff>
    </xdr:from>
    <xdr:to>
      <xdr:col>3</xdr:col>
      <xdr:colOff>190500</xdr:colOff>
      <xdr:row>32</xdr:row>
      <xdr:rowOff>333375</xdr:rowOff>
    </xdr:to>
    <xdr:sp macro="" textlink="">
      <xdr:nvSpPr>
        <xdr:cNvPr id="7" name="AutoShape 6"/>
        <xdr:cNvSpPr>
          <a:spLocks/>
        </xdr:cNvSpPr>
      </xdr:nvSpPr>
      <xdr:spPr bwMode="auto">
        <a:xfrm>
          <a:off x="2838450" y="7372350"/>
          <a:ext cx="95250" cy="476250"/>
        </a:xfrm>
        <a:prstGeom prst="leftBracket">
          <a:avLst>
            <a:gd name="adj" fmla="val 41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114300</xdr:colOff>
      <xdr:row>36</xdr:row>
      <xdr:rowOff>19050</xdr:rowOff>
    </xdr:from>
    <xdr:to>
      <xdr:col>3</xdr:col>
      <xdr:colOff>190500</xdr:colOff>
      <xdr:row>37</xdr:row>
      <xdr:rowOff>133350</xdr:rowOff>
    </xdr:to>
    <xdr:sp macro="" textlink="">
      <xdr:nvSpPr>
        <xdr:cNvPr id="8" name="AutoShape 7"/>
        <xdr:cNvSpPr>
          <a:spLocks/>
        </xdr:cNvSpPr>
      </xdr:nvSpPr>
      <xdr:spPr bwMode="auto">
        <a:xfrm>
          <a:off x="2857500" y="8667750"/>
          <a:ext cx="76200" cy="276225"/>
        </a:xfrm>
        <a:prstGeom prst="leftBracket">
          <a:avLst>
            <a:gd name="adj" fmla="val 3020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114300</xdr:colOff>
      <xdr:row>41</xdr:row>
      <xdr:rowOff>19050</xdr:rowOff>
    </xdr:from>
    <xdr:to>
      <xdr:col>3</xdr:col>
      <xdr:colOff>152400</xdr:colOff>
      <xdr:row>42</xdr:row>
      <xdr:rowOff>295275</xdr:rowOff>
    </xdr:to>
    <xdr:sp macro="" textlink="">
      <xdr:nvSpPr>
        <xdr:cNvPr id="9" name="AutoShape 8"/>
        <xdr:cNvSpPr>
          <a:spLocks/>
        </xdr:cNvSpPr>
      </xdr:nvSpPr>
      <xdr:spPr bwMode="auto">
        <a:xfrm>
          <a:off x="2857500" y="9677400"/>
          <a:ext cx="38100" cy="438150"/>
        </a:xfrm>
        <a:prstGeom prst="leftBracket">
          <a:avLst>
            <a:gd name="adj" fmla="val 958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47625</xdr:colOff>
      <xdr:row>4</xdr:row>
      <xdr:rowOff>38100</xdr:rowOff>
    </xdr:from>
    <xdr:to>
      <xdr:col>9</xdr:col>
      <xdr:colOff>123825</xdr:colOff>
      <xdr:row>6</xdr:row>
      <xdr:rowOff>95250</xdr:rowOff>
    </xdr:to>
    <xdr:sp macro="" textlink="">
      <xdr:nvSpPr>
        <xdr:cNvPr id="10" name="AutoShape 11"/>
        <xdr:cNvSpPr>
          <a:spLocks/>
        </xdr:cNvSpPr>
      </xdr:nvSpPr>
      <xdr:spPr bwMode="auto">
        <a:xfrm>
          <a:off x="6362700" y="981075"/>
          <a:ext cx="76200" cy="438150"/>
        </a:xfrm>
        <a:prstGeom prst="rightBracket">
          <a:avLst>
            <a:gd name="adj" fmla="val 4791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47625</xdr:colOff>
      <xdr:row>9</xdr:row>
      <xdr:rowOff>9525</xdr:rowOff>
    </xdr:from>
    <xdr:to>
      <xdr:col>9</xdr:col>
      <xdr:colOff>123825</xdr:colOff>
      <xdr:row>10</xdr:row>
      <xdr:rowOff>200025</xdr:rowOff>
    </xdr:to>
    <xdr:sp macro="" textlink="">
      <xdr:nvSpPr>
        <xdr:cNvPr id="11" name="AutoShape 12"/>
        <xdr:cNvSpPr>
          <a:spLocks/>
        </xdr:cNvSpPr>
      </xdr:nvSpPr>
      <xdr:spPr bwMode="auto">
        <a:xfrm>
          <a:off x="6362700" y="2105025"/>
          <a:ext cx="76200" cy="352425"/>
        </a:xfrm>
        <a:prstGeom prst="rightBracket">
          <a:avLst>
            <a:gd name="adj" fmla="val 3854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47625</xdr:colOff>
      <xdr:row>15</xdr:row>
      <xdr:rowOff>38100</xdr:rowOff>
    </xdr:from>
    <xdr:to>
      <xdr:col>9</xdr:col>
      <xdr:colOff>123825</xdr:colOff>
      <xdr:row>17</xdr:row>
      <xdr:rowOff>171450</xdr:rowOff>
    </xdr:to>
    <xdr:sp macro="" textlink="">
      <xdr:nvSpPr>
        <xdr:cNvPr id="12" name="AutoShape 13"/>
        <xdr:cNvSpPr>
          <a:spLocks/>
        </xdr:cNvSpPr>
      </xdr:nvSpPr>
      <xdr:spPr bwMode="auto">
        <a:xfrm>
          <a:off x="6362700" y="3581400"/>
          <a:ext cx="76200" cy="457200"/>
        </a:xfrm>
        <a:prstGeom prst="rightBracket">
          <a:avLst>
            <a:gd name="adj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47625</xdr:colOff>
      <xdr:row>21</xdr:row>
      <xdr:rowOff>38100</xdr:rowOff>
    </xdr:from>
    <xdr:to>
      <xdr:col>9</xdr:col>
      <xdr:colOff>133350</xdr:colOff>
      <xdr:row>24</xdr:row>
      <xdr:rowOff>19050</xdr:rowOff>
    </xdr:to>
    <xdr:sp macro="" textlink="">
      <xdr:nvSpPr>
        <xdr:cNvPr id="13" name="AutoShape 14"/>
        <xdr:cNvSpPr>
          <a:spLocks/>
        </xdr:cNvSpPr>
      </xdr:nvSpPr>
      <xdr:spPr bwMode="auto">
        <a:xfrm>
          <a:off x="6362700" y="4933950"/>
          <a:ext cx="85725" cy="809625"/>
        </a:xfrm>
        <a:prstGeom prst="rightBracket">
          <a:avLst>
            <a:gd name="adj" fmla="val 6944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47625</xdr:colOff>
      <xdr:row>27</xdr:row>
      <xdr:rowOff>38100</xdr:rowOff>
    </xdr:from>
    <xdr:to>
      <xdr:col>9</xdr:col>
      <xdr:colOff>123825</xdr:colOff>
      <xdr:row>28</xdr:row>
      <xdr:rowOff>152400</xdr:rowOff>
    </xdr:to>
    <xdr:sp macro="" textlink="">
      <xdr:nvSpPr>
        <xdr:cNvPr id="14" name="AutoShape 15"/>
        <xdr:cNvSpPr>
          <a:spLocks/>
        </xdr:cNvSpPr>
      </xdr:nvSpPr>
      <xdr:spPr bwMode="auto">
        <a:xfrm>
          <a:off x="6362700" y="6553200"/>
          <a:ext cx="76200" cy="276225"/>
        </a:xfrm>
        <a:prstGeom prst="rightBracket">
          <a:avLst>
            <a:gd name="adj" fmla="val 3020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47625</xdr:colOff>
      <xdr:row>31</xdr:row>
      <xdr:rowOff>38100</xdr:rowOff>
    </xdr:from>
    <xdr:to>
      <xdr:col>9</xdr:col>
      <xdr:colOff>114300</xdr:colOff>
      <xdr:row>32</xdr:row>
      <xdr:rowOff>323850</xdr:rowOff>
    </xdr:to>
    <xdr:sp macro="" textlink="">
      <xdr:nvSpPr>
        <xdr:cNvPr id="15" name="AutoShape 16"/>
        <xdr:cNvSpPr>
          <a:spLocks/>
        </xdr:cNvSpPr>
      </xdr:nvSpPr>
      <xdr:spPr bwMode="auto">
        <a:xfrm>
          <a:off x="6362700" y="7391400"/>
          <a:ext cx="66675" cy="447675"/>
        </a:xfrm>
        <a:prstGeom prst="rightBracket">
          <a:avLst>
            <a:gd name="adj" fmla="val 5595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47625</xdr:colOff>
      <xdr:row>36</xdr:row>
      <xdr:rowOff>38100</xdr:rowOff>
    </xdr:from>
    <xdr:to>
      <xdr:col>9</xdr:col>
      <xdr:colOff>123825</xdr:colOff>
      <xdr:row>37</xdr:row>
      <xdr:rowOff>152400</xdr:rowOff>
    </xdr:to>
    <xdr:sp macro="" textlink="">
      <xdr:nvSpPr>
        <xdr:cNvPr id="16" name="AutoShape 17"/>
        <xdr:cNvSpPr>
          <a:spLocks/>
        </xdr:cNvSpPr>
      </xdr:nvSpPr>
      <xdr:spPr bwMode="auto">
        <a:xfrm>
          <a:off x="6362700" y="8686800"/>
          <a:ext cx="76200" cy="276225"/>
        </a:xfrm>
        <a:prstGeom prst="rightBracket">
          <a:avLst>
            <a:gd name="adj" fmla="val 3020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47625</xdr:colOff>
      <xdr:row>41</xdr:row>
      <xdr:rowOff>38100</xdr:rowOff>
    </xdr:from>
    <xdr:to>
      <xdr:col>9</xdr:col>
      <xdr:colOff>123825</xdr:colOff>
      <xdr:row>42</xdr:row>
      <xdr:rowOff>314325</xdr:rowOff>
    </xdr:to>
    <xdr:sp macro="" textlink="">
      <xdr:nvSpPr>
        <xdr:cNvPr id="17" name="AutoShape 18"/>
        <xdr:cNvSpPr>
          <a:spLocks/>
        </xdr:cNvSpPr>
      </xdr:nvSpPr>
      <xdr:spPr bwMode="auto">
        <a:xfrm>
          <a:off x="6362700" y="9696450"/>
          <a:ext cx="76200" cy="438150"/>
        </a:xfrm>
        <a:prstGeom prst="rightBracket">
          <a:avLst>
            <a:gd name="adj" fmla="val 4791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id="1" name="Tabla1" displayName="Tabla1" ref="B3:I26" totalsRowShown="0" headerRowDxfId="10" dataDxfId="9" tableBorderDxfId="8">
  <autoFilter ref="B3:I26"/>
  <tableColumns count="8">
    <tableColumn id="1" name="Columna1" dataDxfId="7"/>
    <tableColumn id="2" name="Columna2" dataDxfId="6"/>
    <tableColumn id="3" name="Columna3" dataDxfId="5"/>
    <tableColumn id="4" name="Columna4" dataDxfId="4"/>
    <tableColumn id="5" name="Columna5" dataDxfId="3"/>
    <tableColumn id="6" name="Columna6" dataDxfId="2"/>
    <tableColumn id="7" name="Columna7" dataDxfId="1"/>
    <tableColumn id="8" name="Columna8" dataDxfId="0" dataCellStyle="Millares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9"/>
  <sheetViews>
    <sheetView showGridLines="0" topLeftCell="A13" workbookViewId="0">
      <selection activeCell="J11" sqref="J11"/>
    </sheetView>
  </sheetViews>
  <sheetFormatPr baseColWidth="10" defaultRowHeight="15" x14ac:dyDescent="0.25"/>
  <cols>
    <col min="2" max="2" width="6.5703125" customWidth="1"/>
    <col min="3" max="3" width="27.42578125" customWidth="1"/>
    <col min="4" max="4" width="14" customWidth="1"/>
    <col min="5" max="5" width="5.42578125" bestFit="1" customWidth="1"/>
    <col min="7" max="7" width="5.42578125" bestFit="1" customWidth="1"/>
    <col min="9" max="9" width="5.42578125" bestFit="1" customWidth="1"/>
    <col min="11" max="11" width="5.42578125" bestFit="1" customWidth="1"/>
    <col min="12" max="12" width="6.28515625" customWidth="1"/>
  </cols>
  <sheetData>
    <row r="1" spans="2:11" ht="15.75" thickBot="1" x14ac:dyDescent="0.3"/>
    <row r="2" spans="2:11" x14ac:dyDescent="0.25">
      <c r="B2" s="414" t="s">
        <v>18</v>
      </c>
      <c r="C2" s="415"/>
      <c r="D2" s="416"/>
      <c r="E2" s="56"/>
    </row>
    <row r="3" spans="2:11" x14ac:dyDescent="0.25">
      <c r="B3" s="411" t="s">
        <v>19</v>
      </c>
      <c r="C3" s="412"/>
      <c r="D3" s="417"/>
      <c r="E3" s="57"/>
    </row>
    <row r="4" spans="2:11" x14ac:dyDescent="0.25">
      <c r="B4" s="411" t="s">
        <v>73</v>
      </c>
      <c r="C4" s="412"/>
      <c r="D4" s="417"/>
      <c r="E4" s="58"/>
    </row>
    <row r="5" spans="2:11" x14ac:dyDescent="0.25">
      <c r="B5" s="418" t="s">
        <v>20</v>
      </c>
      <c r="C5" s="419"/>
      <c r="D5" s="420"/>
      <c r="E5" s="58"/>
    </row>
    <row r="6" spans="2:11" x14ac:dyDescent="0.25">
      <c r="B6" s="59"/>
      <c r="C6" s="33"/>
      <c r="D6" s="33"/>
      <c r="E6" s="57" t="s">
        <v>21</v>
      </c>
    </row>
    <row r="7" spans="2:11" x14ac:dyDescent="0.25">
      <c r="B7" s="60" t="s">
        <v>22</v>
      </c>
      <c r="C7" s="35"/>
      <c r="D7" s="35">
        <f>D23</f>
        <v>1000000</v>
      </c>
      <c r="E7" s="61">
        <v>100</v>
      </c>
    </row>
    <row r="8" spans="2:11" x14ac:dyDescent="0.25">
      <c r="B8" s="60" t="s">
        <v>23</v>
      </c>
      <c r="C8" s="35"/>
      <c r="D8" s="5">
        <f>D24</f>
        <v>600000</v>
      </c>
      <c r="E8" s="62">
        <f>D8/$D$7*100</f>
        <v>60</v>
      </c>
    </row>
    <row r="9" spans="2:11" x14ac:dyDescent="0.25">
      <c r="B9" s="63" t="s">
        <v>24</v>
      </c>
      <c r="C9" s="35"/>
      <c r="D9" s="36">
        <f>D7-D8</f>
        <v>400000</v>
      </c>
      <c r="E9" s="61">
        <f>D9/$D$7*100</f>
        <v>40</v>
      </c>
    </row>
    <row r="10" spans="2:11" x14ac:dyDescent="0.25">
      <c r="B10" s="60" t="s">
        <v>25</v>
      </c>
      <c r="C10" s="35"/>
      <c r="D10" s="5">
        <f>C11+C12</f>
        <v>200000</v>
      </c>
      <c r="E10" s="61">
        <f>D10/$D$7*100</f>
        <v>20</v>
      </c>
    </row>
    <row r="11" spans="2:11" x14ac:dyDescent="0.25">
      <c r="B11" s="60" t="s">
        <v>26</v>
      </c>
      <c r="C11" s="35">
        <f>D27</f>
        <v>120000</v>
      </c>
      <c r="D11" s="35"/>
      <c r="E11" s="61">
        <f>D11/$D$7</f>
        <v>0</v>
      </c>
    </row>
    <row r="12" spans="2:11" x14ac:dyDescent="0.25">
      <c r="B12" s="60" t="s">
        <v>27</v>
      </c>
      <c r="C12" s="35">
        <f>D28</f>
        <v>80000</v>
      </c>
      <c r="D12" s="35"/>
      <c r="E12" s="61">
        <f>D12/$D$7</f>
        <v>0</v>
      </c>
    </row>
    <row r="13" spans="2:11" ht="15.75" thickBot="1" x14ac:dyDescent="0.3">
      <c r="B13" s="64" t="s">
        <v>28</v>
      </c>
      <c r="C13" s="65"/>
      <c r="D13" s="66">
        <f>D9-D10</f>
        <v>200000</v>
      </c>
      <c r="E13" s="67">
        <f>D13/$D$7*100</f>
        <v>20</v>
      </c>
    </row>
    <row r="14" spans="2:11" x14ac:dyDescent="0.25">
      <c r="C14" s="17"/>
      <c r="D14" s="17"/>
      <c r="E14" s="17"/>
    </row>
    <row r="15" spans="2:11" ht="15.75" thickBot="1" x14ac:dyDescent="0.3"/>
    <row r="16" spans="2:11" x14ac:dyDescent="0.25">
      <c r="B16" s="414" t="s">
        <v>29</v>
      </c>
      <c r="C16" s="415"/>
      <c r="D16" s="415"/>
      <c r="E16" s="415"/>
      <c r="F16" s="415"/>
      <c r="G16" s="415"/>
      <c r="H16" s="415"/>
      <c r="I16" s="415"/>
      <c r="J16" s="415"/>
      <c r="K16" s="421"/>
    </row>
    <row r="17" spans="2:11" x14ac:dyDescent="0.25">
      <c r="B17" s="411" t="s">
        <v>19</v>
      </c>
      <c r="C17" s="412"/>
      <c r="D17" s="412"/>
      <c r="E17" s="412"/>
      <c r="F17" s="412"/>
      <c r="G17" s="412"/>
      <c r="H17" s="412"/>
      <c r="I17" s="412"/>
      <c r="J17" s="412"/>
      <c r="K17" s="413"/>
    </row>
    <row r="18" spans="2:11" x14ac:dyDescent="0.25">
      <c r="B18" s="411" t="s">
        <v>73</v>
      </c>
      <c r="C18" s="412"/>
      <c r="D18" s="412"/>
      <c r="E18" s="412"/>
      <c r="F18" s="412"/>
      <c r="G18" s="412"/>
      <c r="H18" s="412"/>
      <c r="I18" s="412"/>
      <c r="J18" s="412"/>
      <c r="K18" s="413"/>
    </row>
    <row r="19" spans="2:11" x14ac:dyDescent="0.25">
      <c r="B19" s="411" t="s">
        <v>20</v>
      </c>
      <c r="C19" s="412"/>
      <c r="D19" s="412"/>
      <c r="E19" s="412"/>
      <c r="F19" s="412"/>
      <c r="G19" s="412"/>
      <c r="H19" s="412"/>
      <c r="I19" s="412"/>
      <c r="J19" s="412"/>
      <c r="K19" s="413"/>
    </row>
    <row r="20" spans="2:11" x14ac:dyDescent="0.25">
      <c r="B20" s="59"/>
      <c r="C20" s="33"/>
      <c r="D20" s="33"/>
      <c r="E20" s="33"/>
      <c r="F20" s="17"/>
      <c r="G20" s="17"/>
      <c r="H20" s="17"/>
      <c r="I20" s="17"/>
      <c r="J20" s="17"/>
      <c r="K20" s="58"/>
    </row>
    <row r="21" spans="2:11" x14ac:dyDescent="0.25">
      <c r="B21" s="59"/>
      <c r="C21" s="33"/>
      <c r="D21" s="23" t="s">
        <v>30</v>
      </c>
      <c r="E21" s="39"/>
      <c r="F21" s="23" t="s">
        <v>31</v>
      </c>
      <c r="G21" s="39"/>
      <c r="H21" s="23" t="s">
        <v>32</v>
      </c>
      <c r="I21" s="39"/>
      <c r="J21" s="23" t="s">
        <v>33</v>
      </c>
      <c r="K21" s="58"/>
    </row>
    <row r="22" spans="2:11" x14ac:dyDescent="0.25">
      <c r="B22" s="68"/>
      <c r="C22" s="17"/>
      <c r="D22" s="17"/>
      <c r="E22" s="39" t="s">
        <v>21</v>
      </c>
      <c r="F22" s="39"/>
      <c r="G22" s="39" t="s">
        <v>21</v>
      </c>
      <c r="H22" s="39"/>
      <c r="I22" s="39" t="s">
        <v>21</v>
      </c>
      <c r="J22" s="39"/>
      <c r="K22" s="69" t="s">
        <v>21</v>
      </c>
    </row>
    <row r="23" spans="2:11" x14ac:dyDescent="0.25">
      <c r="B23" s="68"/>
      <c r="C23" s="40" t="s">
        <v>22</v>
      </c>
      <c r="D23" s="41">
        <f>F23+H23+J23</f>
        <v>1000000</v>
      </c>
      <c r="E23" s="42">
        <v>100</v>
      </c>
      <c r="F23" s="41">
        <v>600000</v>
      </c>
      <c r="G23" s="42">
        <v>100</v>
      </c>
      <c r="H23" s="41">
        <v>200000</v>
      </c>
      <c r="I23" s="42">
        <v>100</v>
      </c>
      <c r="J23" s="43">
        <v>200000</v>
      </c>
      <c r="K23" s="70">
        <v>100</v>
      </c>
    </row>
    <row r="24" spans="2:11" x14ac:dyDescent="0.25">
      <c r="B24" s="68"/>
      <c r="C24" s="40" t="s">
        <v>23</v>
      </c>
      <c r="D24" s="41">
        <f>F24+H24+J24</f>
        <v>600000</v>
      </c>
      <c r="E24" s="42">
        <f>D24/$D$23*100</f>
        <v>60</v>
      </c>
      <c r="F24" s="41">
        <v>240000</v>
      </c>
      <c r="G24" s="42">
        <f>F24/$F$23*100</f>
        <v>40</v>
      </c>
      <c r="H24" s="41">
        <v>160000</v>
      </c>
      <c r="I24" s="42">
        <f>H24/$H$23*100</f>
        <v>80</v>
      </c>
      <c r="J24" s="41">
        <v>200000</v>
      </c>
      <c r="K24" s="70">
        <f>J24/$J$23*100</f>
        <v>100</v>
      </c>
    </row>
    <row r="25" spans="2:11" x14ac:dyDescent="0.25">
      <c r="B25" s="68"/>
      <c r="C25" s="44" t="s">
        <v>24</v>
      </c>
      <c r="D25" s="41">
        <f>F25+H25+J25</f>
        <v>400000</v>
      </c>
      <c r="E25" s="42">
        <f>D25/$D$23*100</f>
        <v>40</v>
      </c>
      <c r="F25" s="41">
        <f>F23-F24</f>
        <v>360000</v>
      </c>
      <c r="G25" s="42">
        <f>F25/$F$23*100</f>
        <v>60</v>
      </c>
      <c r="H25" s="41">
        <f>H23-H24</f>
        <v>40000</v>
      </c>
      <c r="I25" s="42">
        <f>H25/$H$23*100</f>
        <v>20</v>
      </c>
      <c r="J25" s="41">
        <f>J23-J24</f>
        <v>0</v>
      </c>
      <c r="K25" s="70">
        <f>J25/$J$23*100</f>
        <v>0</v>
      </c>
    </row>
    <row r="26" spans="2:11" x14ac:dyDescent="0.25">
      <c r="B26" s="68"/>
      <c r="C26" s="40" t="s">
        <v>25</v>
      </c>
      <c r="D26" s="41"/>
      <c r="E26" s="42">
        <f>D26/$D$23</f>
        <v>0</v>
      </c>
      <c r="F26" s="41"/>
      <c r="G26" s="42">
        <f>F26/$F$23</f>
        <v>0</v>
      </c>
      <c r="H26" s="41"/>
      <c r="I26" s="42">
        <f>H26/$H$23</f>
        <v>0</v>
      </c>
      <c r="J26" s="41"/>
      <c r="K26" s="70">
        <f>J26/$J$23</f>
        <v>0</v>
      </c>
    </row>
    <row r="27" spans="2:11" x14ac:dyDescent="0.25">
      <c r="B27" s="68"/>
      <c r="C27" s="40" t="s">
        <v>26</v>
      </c>
      <c r="D27" s="41">
        <f>F27+H27+J27</f>
        <v>120000</v>
      </c>
      <c r="E27" s="42">
        <f>D27/$D$23*100</f>
        <v>12</v>
      </c>
      <c r="F27" s="41">
        <v>60000</v>
      </c>
      <c r="G27" s="42">
        <f>F27/$F$23*100</f>
        <v>10</v>
      </c>
      <c r="H27" s="41">
        <v>20000</v>
      </c>
      <c r="I27" s="42">
        <f>H27/$H$23*100</f>
        <v>10</v>
      </c>
      <c r="J27" s="41">
        <v>40000</v>
      </c>
      <c r="K27" s="70">
        <f>J27/$J$23*100</f>
        <v>20</v>
      </c>
    </row>
    <row r="28" spans="2:11" x14ac:dyDescent="0.25">
      <c r="B28" s="68"/>
      <c r="C28" s="40" t="s">
        <v>27</v>
      </c>
      <c r="D28" s="41">
        <f>F28+H28+J28</f>
        <v>80000</v>
      </c>
      <c r="E28" s="42">
        <f>D28/$D$23*100</f>
        <v>8</v>
      </c>
      <c r="F28" s="41">
        <v>40000</v>
      </c>
      <c r="G28" s="42">
        <f>F28/$F$23*100</f>
        <v>6.666666666666667</v>
      </c>
      <c r="H28" s="41">
        <v>20000</v>
      </c>
      <c r="I28" s="42">
        <f>H28/$H$23*100</f>
        <v>10</v>
      </c>
      <c r="J28" s="41">
        <v>20000</v>
      </c>
      <c r="K28" s="70">
        <f>J28/$J$23*100</f>
        <v>10</v>
      </c>
    </row>
    <row r="29" spans="2:11" ht="15.75" thickBot="1" x14ac:dyDescent="0.3">
      <c r="B29" s="71"/>
      <c r="C29" s="72" t="s">
        <v>28</v>
      </c>
      <c r="D29" s="73">
        <f>D25-D27-D28</f>
        <v>200000</v>
      </c>
      <c r="E29" s="74">
        <f>D29/$D$23*100</f>
        <v>20</v>
      </c>
      <c r="F29" s="73">
        <f>F25-F27-F28</f>
        <v>260000</v>
      </c>
      <c r="G29" s="75">
        <f>F29/$F$23*100</f>
        <v>43.333333333333336</v>
      </c>
      <c r="H29" s="73">
        <f>H25-H27-H28</f>
        <v>0</v>
      </c>
      <c r="I29" s="75">
        <f>H29/$H$23*100</f>
        <v>0</v>
      </c>
      <c r="J29" s="73">
        <f>J25-J27-J28</f>
        <v>-60000</v>
      </c>
      <c r="K29" s="76">
        <f>J29/$J$23*100</f>
        <v>-30</v>
      </c>
    </row>
  </sheetData>
  <mergeCells count="8">
    <mergeCell ref="B18:K18"/>
    <mergeCell ref="B19:K19"/>
    <mergeCell ref="B2:D2"/>
    <mergeCell ref="B3:D3"/>
    <mergeCell ref="B4:D4"/>
    <mergeCell ref="B5:D5"/>
    <mergeCell ref="B16:K16"/>
    <mergeCell ref="B17:K1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3"/>
  <sheetViews>
    <sheetView showGridLines="0" topLeftCell="A22" workbookViewId="0">
      <selection activeCell="M31" sqref="M31"/>
    </sheetView>
  </sheetViews>
  <sheetFormatPr baseColWidth="10" defaultRowHeight="20.25" x14ac:dyDescent="0.3"/>
  <cols>
    <col min="1" max="1" width="4.7109375" style="276" customWidth="1"/>
    <col min="2" max="2" width="11.42578125" style="277"/>
    <col min="3" max="3" width="25" style="277" customWidth="1"/>
    <col min="4" max="4" width="3.5703125" style="278" customWidth="1"/>
    <col min="5" max="5" width="11.42578125" style="276"/>
    <col min="6" max="6" width="12.28515625" style="276" customWidth="1"/>
    <col min="7" max="7" width="3.42578125" style="279" customWidth="1"/>
    <col min="8" max="9" width="11.42578125" style="276"/>
    <col min="10" max="10" width="2.7109375" style="276" customWidth="1"/>
    <col min="11" max="11" width="11.42578125" style="276"/>
    <col min="12" max="12" width="13.5703125" style="276" customWidth="1"/>
    <col min="13" max="256" width="11.42578125" style="276"/>
    <col min="257" max="257" width="4.7109375" style="276" customWidth="1"/>
    <col min="258" max="258" width="11.42578125" style="276"/>
    <col min="259" max="259" width="25" style="276" customWidth="1"/>
    <col min="260" max="260" width="3.5703125" style="276" customWidth="1"/>
    <col min="261" max="261" width="11.42578125" style="276"/>
    <col min="262" max="262" width="12.28515625" style="276" customWidth="1"/>
    <col min="263" max="263" width="3.42578125" style="276" customWidth="1"/>
    <col min="264" max="265" width="11.42578125" style="276"/>
    <col min="266" max="266" width="2.7109375" style="276" customWidth="1"/>
    <col min="267" max="267" width="11.42578125" style="276"/>
    <col min="268" max="268" width="13.5703125" style="276" customWidth="1"/>
    <col min="269" max="512" width="11.42578125" style="276"/>
    <col min="513" max="513" width="4.7109375" style="276" customWidth="1"/>
    <col min="514" max="514" width="11.42578125" style="276"/>
    <col min="515" max="515" width="25" style="276" customWidth="1"/>
    <col min="516" max="516" width="3.5703125" style="276" customWidth="1"/>
    <col min="517" max="517" width="11.42578125" style="276"/>
    <col min="518" max="518" width="12.28515625" style="276" customWidth="1"/>
    <col min="519" max="519" width="3.42578125" style="276" customWidth="1"/>
    <col min="520" max="521" width="11.42578125" style="276"/>
    <col min="522" max="522" width="2.7109375" style="276" customWidth="1"/>
    <col min="523" max="523" width="11.42578125" style="276"/>
    <col min="524" max="524" width="13.5703125" style="276" customWidth="1"/>
    <col min="525" max="768" width="11.42578125" style="276"/>
    <col min="769" max="769" width="4.7109375" style="276" customWidth="1"/>
    <col min="770" max="770" width="11.42578125" style="276"/>
    <col min="771" max="771" width="25" style="276" customWidth="1"/>
    <col min="772" max="772" width="3.5703125" style="276" customWidth="1"/>
    <col min="773" max="773" width="11.42578125" style="276"/>
    <col min="774" max="774" width="12.28515625" style="276" customWidth="1"/>
    <col min="775" max="775" width="3.42578125" style="276" customWidth="1"/>
    <col min="776" max="777" width="11.42578125" style="276"/>
    <col min="778" max="778" width="2.7109375" style="276" customWidth="1"/>
    <col min="779" max="779" width="11.42578125" style="276"/>
    <col min="780" max="780" width="13.5703125" style="276" customWidth="1"/>
    <col min="781" max="1024" width="11.42578125" style="276"/>
    <col min="1025" max="1025" width="4.7109375" style="276" customWidth="1"/>
    <col min="1026" max="1026" width="11.42578125" style="276"/>
    <col min="1027" max="1027" width="25" style="276" customWidth="1"/>
    <col min="1028" max="1028" width="3.5703125" style="276" customWidth="1"/>
    <col min="1029" max="1029" width="11.42578125" style="276"/>
    <col min="1030" max="1030" width="12.28515625" style="276" customWidth="1"/>
    <col min="1031" max="1031" width="3.42578125" style="276" customWidth="1"/>
    <col min="1032" max="1033" width="11.42578125" style="276"/>
    <col min="1034" max="1034" width="2.7109375" style="276" customWidth="1"/>
    <col min="1035" max="1035" width="11.42578125" style="276"/>
    <col min="1036" max="1036" width="13.5703125" style="276" customWidth="1"/>
    <col min="1037" max="1280" width="11.42578125" style="276"/>
    <col min="1281" max="1281" width="4.7109375" style="276" customWidth="1"/>
    <col min="1282" max="1282" width="11.42578125" style="276"/>
    <col min="1283" max="1283" width="25" style="276" customWidth="1"/>
    <col min="1284" max="1284" width="3.5703125" style="276" customWidth="1"/>
    <col min="1285" max="1285" width="11.42578125" style="276"/>
    <col min="1286" max="1286" width="12.28515625" style="276" customWidth="1"/>
    <col min="1287" max="1287" width="3.42578125" style="276" customWidth="1"/>
    <col min="1288" max="1289" width="11.42578125" style="276"/>
    <col min="1290" max="1290" width="2.7109375" style="276" customWidth="1"/>
    <col min="1291" max="1291" width="11.42578125" style="276"/>
    <col min="1292" max="1292" width="13.5703125" style="276" customWidth="1"/>
    <col min="1293" max="1536" width="11.42578125" style="276"/>
    <col min="1537" max="1537" width="4.7109375" style="276" customWidth="1"/>
    <col min="1538" max="1538" width="11.42578125" style="276"/>
    <col min="1539" max="1539" width="25" style="276" customWidth="1"/>
    <col min="1540" max="1540" width="3.5703125" style="276" customWidth="1"/>
    <col min="1541" max="1541" width="11.42578125" style="276"/>
    <col min="1542" max="1542" width="12.28515625" style="276" customWidth="1"/>
    <col min="1543" max="1543" width="3.42578125" style="276" customWidth="1"/>
    <col min="1544" max="1545" width="11.42578125" style="276"/>
    <col min="1546" max="1546" width="2.7109375" style="276" customWidth="1"/>
    <col min="1547" max="1547" width="11.42578125" style="276"/>
    <col min="1548" max="1548" width="13.5703125" style="276" customWidth="1"/>
    <col min="1549" max="1792" width="11.42578125" style="276"/>
    <col min="1793" max="1793" width="4.7109375" style="276" customWidth="1"/>
    <col min="1794" max="1794" width="11.42578125" style="276"/>
    <col min="1795" max="1795" width="25" style="276" customWidth="1"/>
    <col min="1796" max="1796" width="3.5703125" style="276" customWidth="1"/>
    <col min="1797" max="1797" width="11.42578125" style="276"/>
    <col min="1798" max="1798" width="12.28515625" style="276" customWidth="1"/>
    <col min="1799" max="1799" width="3.42578125" style="276" customWidth="1"/>
    <col min="1800" max="1801" width="11.42578125" style="276"/>
    <col min="1802" max="1802" width="2.7109375" style="276" customWidth="1"/>
    <col min="1803" max="1803" width="11.42578125" style="276"/>
    <col min="1804" max="1804" width="13.5703125" style="276" customWidth="1"/>
    <col min="1805" max="2048" width="11.42578125" style="276"/>
    <col min="2049" max="2049" width="4.7109375" style="276" customWidth="1"/>
    <col min="2050" max="2050" width="11.42578125" style="276"/>
    <col min="2051" max="2051" width="25" style="276" customWidth="1"/>
    <col min="2052" max="2052" width="3.5703125" style="276" customWidth="1"/>
    <col min="2053" max="2053" width="11.42578125" style="276"/>
    <col min="2054" max="2054" width="12.28515625" style="276" customWidth="1"/>
    <col min="2055" max="2055" width="3.42578125" style="276" customWidth="1"/>
    <col min="2056" max="2057" width="11.42578125" style="276"/>
    <col min="2058" max="2058" width="2.7109375" style="276" customWidth="1"/>
    <col min="2059" max="2059" width="11.42578125" style="276"/>
    <col min="2060" max="2060" width="13.5703125" style="276" customWidth="1"/>
    <col min="2061" max="2304" width="11.42578125" style="276"/>
    <col min="2305" max="2305" width="4.7109375" style="276" customWidth="1"/>
    <col min="2306" max="2306" width="11.42578125" style="276"/>
    <col min="2307" max="2307" width="25" style="276" customWidth="1"/>
    <col min="2308" max="2308" width="3.5703125" style="276" customWidth="1"/>
    <col min="2309" max="2309" width="11.42578125" style="276"/>
    <col min="2310" max="2310" width="12.28515625" style="276" customWidth="1"/>
    <col min="2311" max="2311" width="3.42578125" style="276" customWidth="1"/>
    <col min="2312" max="2313" width="11.42578125" style="276"/>
    <col min="2314" max="2314" width="2.7109375" style="276" customWidth="1"/>
    <col min="2315" max="2315" width="11.42578125" style="276"/>
    <col min="2316" max="2316" width="13.5703125" style="276" customWidth="1"/>
    <col min="2317" max="2560" width="11.42578125" style="276"/>
    <col min="2561" max="2561" width="4.7109375" style="276" customWidth="1"/>
    <col min="2562" max="2562" width="11.42578125" style="276"/>
    <col min="2563" max="2563" width="25" style="276" customWidth="1"/>
    <col min="2564" max="2564" width="3.5703125" style="276" customWidth="1"/>
    <col min="2565" max="2565" width="11.42578125" style="276"/>
    <col min="2566" max="2566" width="12.28515625" style="276" customWidth="1"/>
    <col min="2567" max="2567" width="3.42578125" style="276" customWidth="1"/>
    <col min="2568" max="2569" width="11.42578125" style="276"/>
    <col min="2570" max="2570" width="2.7109375" style="276" customWidth="1"/>
    <col min="2571" max="2571" width="11.42578125" style="276"/>
    <col min="2572" max="2572" width="13.5703125" style="276" customWidth="1"/>
    <col min="2573" max="2816" width="11.42578125" style="276"/>
    <col min="2817" max="2817" width="4.7109375" style="276" customWidth="1"/>
    <col min="2818" max="2818" width="11.42578125" style="276"/>
    <col min="2819" max="2819" width="25" style="276" customWidth="1"/>
    <col min="2820" max="2820" width="3.5703125" style="276" customWidth="1"/>
    <col min="2821" max="2821" width="11.42578125" style="276"/>
    <col min="2822" max="2822" width="12.28515625" style="276" customWidth="1"/>
    <col min="2823" max="2823" width="3.42578125" style="276" customWidth="1"/>
    <col min="2824" max="2825" width="11.42578125" style="276"/>
    <col min="2826" max="2826" width="2.7109375" style="276" customWidth="1"/>
    <col min="2827" max="2827" width="11.42578125" style="276"/>
    <col min="2828" max="2828" width="13.5703125" style="276" customWidth="1"/>
    <col min="2829" max="3072" width="11.42578125" style="276"/>
    <col min="3073" max="3073" width="4.7109375" style="276" customWidth="1"/>
    <col min="3074" max="3074" width="11.42578125" style="276"/>
    <col min="3075" max="3075" width="25" style="276" customWidth="1"/>
    <col min="3076" max="3076" width="3.5703125" style="276" customWidth="1"/>
    <col min="3077" max="3077" width="11.42578125" style="276"/>
    <col min="3078" max="3078" width="12.28515625" style="276" customWidth="1"/>
    <col min="3079" max="3079" width="3.42578125" style="276" customWidth="1"/>
    <col min="3080" max="3081" width="11.42578125" style="276"/>
    <col min="3082" max="3082" width="2.7109375" style="276" customWidth="1"/>
    <col min="3083" max="3083" width="11.42578125" style="276"/>
    <col min="3084" max="3084" width="13.5703125" style="276" customWidth="1"/>
    <col min="3085" max="3328" width="11.42578125" style="276"/>
    <col min="3329" max="3329" width="4.7109375" style="276" customWidth="1"/>
    <col min="3330" max="3330" width="11.42578125" style="276"/>
    <col min="3331" max="3331" width="25" style="276" customWidth="1"/>
    <col min="3332" max="3332" width="3.5703125" style="276" customWidth="1"/>
    <col min="3333" max="3333" width="11.42578125" style="276"/>
    <col min="3334" max="3334" width="12.28515625" style="276" customWidth="1"/>
    <col min="3335" max="3335" width="3.42578125" style="276" customWidth="1"/>
    <col min="3336" max="3337" width="11.42578125" style="276"/>
    <col min="3338" max="3338" width="2.7109375" style="276" customWidth="1"/>
    <col min="3339" max="3339" width="11.42578125" style="276"/>
    <col min="3340" max="3340" width="13.5703125" style="276" customWidth="1"/>
    <col min="3341" max="3584" width="11.42578125" style="276"/>
    <col min="3585" max="3585" width="4.7109375" style="276" customWidth="1"/>
    <col min="3586" max="3586" width="11.42578125" style="276"/>
    <col min="3587" max="3587" width="25" style="276" customWidth="1"/>
    <col min="3588" max="3588" width="3.5703125" style="276" customWidth="1"/>
    <col min="3589" max="3589" width="11.42578125" style="276"/>
    <col min="3590" max="3590" width="12.28515625" style="276" customWidth="1"/>
    <col min="3591" max="3591" width="3.42578125" style="276" customWidth="1"/>
    <col min="3592" max="3593" width="11.42578125" style="276"/>
    <col min="3594" max="3594" width="2.7109375" style="276" customWidth="1"/>
    <col min="3595" max="3595" width="11.42578125" style="276"/>
    <col min="3596" max="3596" width="13.5703125" style="276" customWidth="1"/>
    <col min="3597" max="3840" width="11.42578125" style="276"/>
    <col min="3841" max="3841" width="4.7109375" style="276" customWidth="1"/>
    <col min="3842" max="3842" width="11.42578125" style="276"/>
    <col min="3843" max="3843" width="25" style="276" customWidth="1"/>
    <col min="3844" max="3844" width="3.5703125" style="276" customWidth="1"/>
    <col min="3845" max="3845" width="11.42578125" style="276"/>
    <col min="3846" max="3846" width="12.28515625" style="276" customWidth="1"/>
    <col min="3847" max="3847" width="3.42578125" style="276" customWidth="1"/>
    <col min="3848" max="3849" width="11.42578125" style="276"/>
    <col min="3850" max="3850" width="2.7109375" style="276" customWidth="1"/>
    <col min="3851" max="3851" width="11.42578125" style="276"/>
    <col min="3852" max="3852" width="13.5703125" style="276" customWidth="1"/>
    <col min="3853" max="4096" width="11.42578125" style="276"/>
    <col min="4097" max="4097" width="4.7109375" style="276" customWidth="1"/>
    <col min="4098" max="4098" width="11.42578125" style="276"/>
    <col min="4099" max="4099" width="25" style="276" customWidth="1"/>
    <col min="4100" max="4100" width="3.5703125" style="276" customWidth="1"/>
    <col min="4101" max="4101" width="11.42578125" style="276"/>
    <col min="4102" max="4102" width="12.28515625" style="276" customWidth="1"/>
    <col min="4103" max="4103" width="3.42578125" style="276" customWidth="1"/>
    <col min="4104" max="4105" width="11.42578125" style="276"/>
    <col min="4106" max="4106" width="2.7109375" style="276" customWidth="1"/>
    <col min="4107" max="4107" width="11.42578125" style="276"/>
    <col min="4108" max="4108" width="13.5703125" style="276" customWidth="1"/>
    <col min="4109" max="4352" width="11.42578125" style="276"/>
    <col min="4353" max="4353" width="4.7109375" style="276" customWidth="1"/>
    <col min="4354" max="4354" width="11.42578125" style="276"/>
    <col min="4355" max="4355" width="25" style="276" customWidth="1"/>
    <col min="4356" max="4356" width="3.5703125" style="276" customWidth="1"/>
    <col min="4357" max="4357" width="11.42578125" style="276"/>
    <col min="4358" max="4358" width="12.28515625" style="276" customWidth="1"/>
    <col min="4359" max="4359" width="3.42578125" style="276" customWidth="1"/>
    <col min="4360" max="4361" width="11.42578125" style="276"/>
    <col min="4362" max="4362" width="2.7109375" style="276" customWidth="1"/>
    <col min="4363" max="4363" width="11.42578125" style="276"/>
    <col min="4364" max="4364" width="13.5703125" style="276" customWidth="1"/>
    <col min="4365" max="4608" width="11.42578125" style="276"/>
    <col min="4609" max="4609" width="4.7109375" style="276" customWidth="1"/>
    <col min="4610" max="4610" width="11.42578125" style="276"/>
    <col min="4611" max="4611" width="25" style="276" customWidth="1"/>
    <col min="4612" max="4612" width="3.5703125" style="276" customWidth="1"/>
    <col min="4613" max="4613" width="11.42578125" style="276"/>
    <col min="4614" max="4614" width="12.28515625" style="276" customWidth="1"/>
    <col min="4615" max="4615" width="3.42578125" style="276" customWidth="1"/>
    <col min="4616" max="4617" width="11.42578125" style="276"/>
    <col min="4618" max="4618" width="2.7109375" style="276" customWidth="1"/>
    <col min="4619" max="4619" width="11.42578125" style="276"/>
    <col min="4620" max="4620" width="13.5703125" style="276" customWidth="1"/>
    <col min="4621" max="4864" width="11.42578125" style="276"/>
    <col min="4865" max="4865" width="4.7109375" style="276" customWidth="1"/>
    <col min="4866" max="4866" width="11.42578125" style="276"/>
    <col min="4867" max="4867" width="25" style="276" customWidth="1"/>
    <col min="4868" max="4868" width="3.5703125" style="276" customWidth="1"/>
    <col min="4869" max="4869" width="11.42578125" style="276"/>
    <col min="4870" max="4870" width="12.28515625" style="276" customWidth="1"/>
    <col min="4871" max="4871" width="3.42578125" style="276" customWidth="1"/>
    <col min="4872" max="4873" width="11.42578125" style="276"/>
    <col min="4874" max="4874" width="2.7109375" style="276" customWidth="1"/>
    <col min="4875" max="4875" width="11.42578125" style="276"/>
    <col min="4876" max="4876" width="13.5703125" style="276" customWidth="1"/>
    <col min="4877" max="5120" width="11.42578125" style="276"/>
    <col min="5121" max="5121" width="4.7109375" style="276" customWidth="1"/>
    <col min="5122" max="5122" width="11.42578125" style="276"/>
    <col min="5123" max="5123" width="25" style="276" customWidth="1"/>
    <col min="5124" max="5124" width="3.5703125" style="276" customWidth="1"/>
    <col min="5125" max="5125" width="11.42578125" style="276"/>
    <col min="5126" max="5126" width="12.28515625" style="276" customWidth="1"/>
    <col min="5127" max="5127" width="3.42578125" style="276" customWidth="1"/>
    <col min="5128" max="5129" width="11.42578125" style="276"/>
    <col min="5130" max="5130" width="2.7109375" style="276" customWidth="1"/>
    <col min="5131" max="5131" width="11.42578125" style="276"/>
    <col min="5132" max="5132" width="13.5703125" style="276" customWidth="1"/>
    <col min="5133" max="5376" width="11.42578125" style="276"/>
    <col min="5377" max="5377" width="4.7109375" style="276" customWidth="1"/>
    <col min="5378" max="5378" width="11.42578125" style="276"/>
    <col min="5379" max="5379" width="25" style="276" customWidth="1"/>
    <col min="5380" max="5380" width="3.5703125" style="276" customWidth="1"/>
    <col min="5381" max="5381" width="11.42578125" style="276"/>
    <col min="5382" max="5382" width="12.28515625" style="276" customWidth="1"/>
    <col min="5383" max="5383" width="3.42578125" style="276" customWidth="1"/>
    <col min="5384" max="5385" width="11.42578125" style="276"/>
    <col min="5386" max="5386" width="2.7109375" style="276" customWidth="1"/>
    <col min="5387" max="5387" width="11.42578125" style="276"/>
    <col min="5388" max="5388" width="13.5703125" style="276" customWidth="1"/>
    <col min="5389" max="5632" width="11.42578125" style="276"/>
    <col min="5633" max="5633" width="4.7109375" style="276" customWidth="1"/>
    <col min="5634" max="5634" width="11.42578125" style="276"/>
    <col min="5635" max="5635" width="25" style="276" customWidth="1"/>
    <col min="5636" max="5636" width="3.5703125" style="276" customWidth="1"/>
    <col min="5637" max="5637" width="11.42578125" style="276"/>
    <col min="5638" max="5638" width="12.28515625" style="276" customWidth="1"/>
    <col min="5639" max="5639" width="3.42578125" style="276" customWidth="1"/>
    <col min="5640" max="5641" width="11.42578125" style="276"/>
    <col min="5642" max="5642" width="2.7109375" style="276" customWidth="1"/>
    <col min="5643" max="5643" width="11.42578125" style="276"/>
    <col min="5644" max="5644" width="13.5703125" style="276" customWidth="1"/>
    <col min="5645" max="5888" width="11.42578125" style="276"/>
    <col min="5889" max="5889" width="4.7109375" style="276" customWidth="1"/>
    <col min="5890" max="5890" width="11.42578125" style="276"/>
    <col min="5891" max="5891" width="25" style="276" customWidth="1"/>
    <col min="5892" max="5892" width="3.5703125" style="276" customWidth="1"/>
    <col min="5893" max="5893" width="11.42578125" style="276"/>
    <col min="5894" max="5894" width="12.28515625" style="276" customWidth="1"/>
    <col min="5895" max="5895" width="3.42578125" style="276" customWidth="1"/>
    <col min="5896" max="5897" width="11.42578125" style="276"/>
    <col min="5898" max="5898" width="2.7109375" style="276" customWidth="1"/>
    <col min="5899" max="5899" width="11.42578125" style="276"/>
    <col min="5900" max="5900" width="13.5703125" style="276" customWidth="1"/>
    <col min="5901" max="6144" width="11.42578125" style="276"/>
    <col min="6145" max="6145" width="4.7109375" style="276" customWidth="1"/>
    <col min="6146" max="6146" width="11.42578125" style="276"/>
    <col min="6147" max="6147" width="25" style="276" customWidth="1"/>
    <col min="6148" max="6148" width="3.5703125" style="276" customWidth="1"/>
    <col min="6149" max="6149" width="11.42578125" style="276"/>
    <col min="6150" max="6150" width="12.28515625" style="276" customWidth="1"/>
    <col min="6151" max="6151" width="3.42578125" style="276" customWidth="1"/>
    <col min="6152" max="6153" width="11.42578125" style="276"/>
    <col min="6154" max="6154" width="2.7109375" style="276" customWidth="1"/>
    <col min="6155" max="6155" width="11.42578125" style="276"/>
    <col min="6156" max="6156" width="13.5703125" style="276" customWidth="1"/>
    <col min="6157" max="6400" width="11.42578125" style="276"/>
    <col min="6401" max="6401" width="4.7109375" style="276" customWidth="1"/>
    <col min="6402" max="6402" width="11.42578125" style="276"/>
    <col min="6403" max="6403" width="25" style="276" customWidth="1"/>
    <col min="6404" max="6404" width="3.5703125" style="276" customWidth="1"/>
    <col min="6405" max="6405" width="11.42578125" style="276"/>
    <col min="6406" max="6406" width="12.28515625" style="276" customWidth="1"/>
    <col min="6407" max="6407" width="3.42578125" style="276" customWidth="1"/>
    <col min="6408" max="6409" width="11.42578125" style="276"/>
    <col min="6410" max="6410" width="2.7109375" style="276" customWidth="1"/>
    <col min="6411" max="6411" width="11.42578125" style="276"/>
    <col min="6412" max="6412" width="13.5703125" style="276" customWidth="1"/>
    <col min="6413" max="6656" width="11.42578125" style="276"/>
    <col min="6657" max="6657" width="4.7109375" style="276" customWidth="1"/>
    <col min="6658" max="6658" width="11.42578125" style="276"/>
    <col min="6659" max="6659" width="25" style="276" customWidth="1"/>
    <col min="6660" max="6660" width="3.5703125" style="276" customWidth="1"/>
    <col min="6661" max="6661" width="11.42578125" style="276"/>
    <col min="6662" max="6662" width="12.28515625" style="276" customWidth="1"/>
    <col min="6663" max="6663" width="3.42578125" style="276" customWidth="1"/>
    <col min="6664" max="6665" width="11.42578125" style="276"/>
    <col min="6666" max="6666" width="2.7109375" style="276" customWidth="1"/>
    <col min="6667" max="6667" width="11.42578125" style="276"/>
    <col min="6668" max="6668" width="13.5703125" style="276" customWidth="1"/>
    <col min="6669" max="6912" width="11.42578125" style="276"/>
    <col min="6913" max="6913" width="4.7109375" style="276" customWidth="1"/>
    <col min="6914" max="6914" width="11.42578125" style="276"/>
    <col min="6915" max="6915" width="25" style="276" customWidth="1"/>
    <col min="6916" max="6916" width="3.5703125" style="276" customWidth="1"/>
    <col min="6917" max="6917" width="11.42578125" style="276"/>
    <col min="6918" max="6918" width="12.28515625" style="276" customWidth="1"/>
    <col min="6919" max="6919" width="3.42578125" style="276" customWidth="1"/>
    <col min="6920" max="6921" width="11.42578125" style="276"/>
    <col min="6922" max="6922" width="2.7109375" style="276" customWidth="1"/>
    <col min="6923" max="6923" width="11.42578125" style="276"/>
    <col min="6924" max="6924" width="13.5703125" style="276" customWidth="1"/>
    <col min="6925" max="7168" width="11.42578125" style="276"/>
    <col min="7169" max="7169" width="4.7109375" style="276" customWidth="1"/>
    <col min="7170" max="7170" width="11.42578125" style="276"/>
    <col min="7171" max="7171" width="25" style="276" customWidth="1"/>
    <col min="7172" max="7172" width="3.5703125" style="276" customWidth="1"/>
    <col min="7173" max="7173" width="11.42578125" style="276"/>
    <col min="7174" max="7174" width="12.28515625" style="276" customWidth="1"/>
    <col min="7175" max="7175" width="3.42578125" style="276" customWidth="1"/>
    <col min="7176" max="7177" width="11.42578125" style="276"/>
    <col min="7178" max="7178" width="2.7109375" style="276" customWidth="1"/>
    <col min="7179" max="7179" width="11.42578125" style="276"/>
    <col min="7180" max="7180" width="13.5703125" style="276" customWidth="1"/>
    <col min="7181" max="7424" width="11.42578125" style="276"/>
    <col min="7425" max="7425" width="4.7109375" style="276" customWidth="1"/>
    <col min="7426" max="7426" width="11.42578125" style="276"/>
    <col min="7427" max="7427" width="25" style="276" customWidth="1"/>
    <col min="7428" max="7428" width="3.5703125" style="276" customWidth="1"/>
    <col min="7429" max="7429" width="11.42578125" style="276"/>
    <col min="7430" max="7430" width="12.28515625" style="276" customWidth="1"/>
    <col min="7431" max="7431" width="3.42578125" style="276" customWidth="1"/>
    <col min="7432" max="7433" width="11.42578125" style="276"/>
    <col min="7434" max="7434" width="2.7109375" style="276" customWidth="1"/>
    <col min="7435" max="7435" width="11.42578125" style="276"/>
    <col min="7436" max="7436" width="13.5703125" style="276" customWidth="1"/>
    <col min="7437" max="7680" width="11.42578125" style="276"/>
    <col min="7681" max="7681" width="4.7109375" style="276" customWidth="1"/>
    <col min="7682" max="7682" width="11.42578125" style="276"/>
    <col min="7683" max="7683" width="25" style="276" customWidth="1"/>
    <col min="7684" max="7684" width="3.5703125" style="276" customWidth="1"/>
    <col min="7685" max="7685" width="11.42578125" style="276"/>
    <col min="7686" max="7686" width="12.28515625" style="276" customWidth="1"/>
    <col min="7687" max="7687" width="3.42578125" style="276" customWidth="1"/>
    <col min="7688" max="7689" width="11.42578125" style="276"/>
    <col min="7690" max="7690" width="2.7109375" style="276" customWidth="1"/>
    <col min="7691" max="7691" width="11.42578125" style="276"/>
    <col min="7692" max="7692" width="13.5703125" style="276" customWidth="1"/>
    <col min="7693" max="7936" width="11.42578125" style="276"/>
    <col min="7937" max="7937" width="4.7109375" style="276" customWidth="1"/>
    <col min="7938" max="7938" width="11.42578125" style="276"/>
    <col min="7939" max="7939" width="25" style="276" customWidth="1"/>
    <col min="7940" max="7940" width="3.5703125" style="276" customWidth="1"/>
    <col min="7941" max="7941" width="11.42578125" style="276"/>
    <col min="7942" max="7942" width="12.28515625" style="276" customWidth="1"/>
    <col min="7943" max="7943" width="3.42578125" style="276" customWidth="1"/>
    <col min="7944" max="7945" width="11.42578125" style="276"/>
    <col min="7946" max="7946" width="2.7109375" style="276" customWidth="1"/>
    <col min="7947" max="7947" width="11.42578125" style="276"/>
    <col min="7948" max="7948" width="13.5703125" style="276" customWidth="1"/>
    <col min="7949" max="8192" width="11.42578125" style="276"/>
    <col min="8193" max="8193" width="4.7109375" style="276" customWidth="1"/>
    <col min="8194" max="8194" width="11.42578125" style="276"/>
    <col min="8195" max="8195" width="25" style="276" customWidth="1"/>
    <col min="8196" max="8196" width="3.5703125" style="276" customWidth="1"/>
    <col min="8197" max="8197" width="11.42578125" style="276"/>
    <col min="8198" max="8198" width="12.28515625" style="276" customWidth="1"/>
    <col min="8199" max="8199" width="3.42578125" style="276" customWidth="1"/>
    <col min="8200" max="8201" width="11.42578125" style="276"/>
    <col min="8202" max="8202" width="2.7109375" style="276" customWidth="1"/>
    <col min="8203" max="8203" width="11.42578125" style="276"/>
    <col min="8204" max="8204" width="13.5703125" style="276" customWidth="1"/>
    <col min="8205" max="8448" width="11.42578125" style="276"/>
    <col min="8449" max="8449" width="4.7109375" style="276" customWidth="1"/>
    <col min="8450" max="8450" width="11.42578125" style="276"/>
    <col min="8451" max="8451" width="25" style="276" customWidth="1"/>
    <col min="8452" max="8452" width="3.5703125" style="276" customWidth="1"/>
    <col min="8453" max="8453" width="11.42578125" style="276"/>
    <col min="8454" max="8454" width="12.28515625" style="276" customWidth="1"/>
    <col min="8455" max="8455" width="3.42578125" style="276" customWidth="1"/>
    <col min="8456" max="8457" width="11.42578125" style="276"/>
    <col min="8458" max="8458" width="2.7109375" style="276" customWidth="1"/>
    <col min="8459" max="8459" width="11.42578125" style="276"/>
    <col min="8460" max="8460" width="13.5703125" style="276" customWidth="1"/>
    <col min="8461" max="8704" width="11.42578125" style="276"/>
    <col min="8705" max="8705" width="4.7109375" style="276" customWidth="1"/>
    <col min="8706" max="8706" width="11.42578125" style="276"/>
    <col min="8707" max="8707" width="25" style="276" customWidth="1"/>
    <col min="8708" max="8708" width="3.5703125" style="276" customWidth="1"/>
    <col min="8709" max="8709" width="11.42578125" style="276"/>
    <col min="8710" max="8710" width="12.28515625" style="276" customWidth="1"/>
    <col min="8711" max="8711" width="3.42578125" style="276" customWidth="1"/>
    <col min="8712" max="8713" width="11.42578125" style="276"/>
    <col min="8714" max="8714" width="2.7109375" style="276" customWidth="1"/>
    <col min="8715" max="8715" width="11.42578125" style="276"/>
    <col min="8716" max="8716" width="13.5703125" style="276" customWidth="1"/>
    <col min="8717" max="8960" width="11.42578125" style="276"/>
    <col min="8961" max="8961" width="4.7109375" style="276" customWidth="1"/>
    <col min="8962" max="8962" width="11.42578125" style="276"/>
    <col min="8963" max="8963" width="25" style="276" customWidth="1"/>
    <col min="8964" max="8964" width="3.5703125" style="276" customWidth="1"/>
    <col min="8965" max="8965" width="11.42578125" style="276"/>
    <col min="8966" max="8966" width="12.28515625" style="276" customWidth="1"/>
    <col min="8967" max="8967" width="3.42578125" style="276" customWidth="1"/>
    <col min="8968" max="8969" width="11.42578125" style="276"/>
    <col min="8970" max="8970" width="2.7109375" style="276" customWidth="1"/>
    <col min="8971" max="8971" width="11.42578125" style="276"/>
    <col min="8972" max="8972" width="13.5703125" style="276" customWidth="1"/>
    <col min="8973" max="9216" width="11.42578125" style="276"/>
    <col min="9217" max="9217" width="4.7109375" style="276" customWidth="1"/>
    <col min="9218" max="9218" width="11.42578125" style="276"/>
    <col min="9219" max="9219" width="25" style="276" customWidth="1"/>
    <col min="9220" max="9220" width="3.5703125" style="276" customWidth="1"/>
    <col min="9221" max="9221" width="11.42578125" style="276"/>
    <col min="9222" max="9222" width="12.28515625" style="276" customWidth="1"/>
    <col min="9223" max="9223" width="3.42578125" style="276" customWidth="1"/>
    <col min="9224" max="9225" width="11.42578125" style="276"/>
    <col min="9226" max="9226" width="2.7109375" style="276" customWidth="1"/>
    <col min="9227" max="9227" width="11.42578125" style="276"/>
    <col min="9228" max="9228" width="13.5703125" style="276" customWidth="1"/>
    <col min="9229" max="9472" width="11.42578125" style="276"/>
    <col min="9473" max="9473" width="4.7109375" style="276" customWidth="1"/>
    <col min="9474" max="9474" width="11.42578125" style="276"/>
    <col min="9475" max="9475" width="25" style="276" customWidth="1"/>
    <col min="9476" max="9476" width="3.5703125" style="276" customWidth="1"/>
    <col min="9477" max="9477" width="11.42578125" style="276"/>
    <col min="9478" max="9478" width="12.28515625" style="276" customWidth="1"/>
    <col min="9479" max="9479" width="3.42578125" style="276" customWidth="1"/>
    <col min="9480" max="9481" width="11.42578125" style="276"/>
    <col min="9482" max="9482" width="2.7109375" style="276" customWidth="1"/>
    <col min="9483" max="9483" width="11.42578125" style="276"/>
    <col min="9484" max="9484" width="13.5703125" style="276" customWidth="1"/>
    <col min="9485" max="9728" width="11.42578125" style="276"/>
    <col min="9729" max="9729" width="4.7109375" style="276" customWidth="1"/>
    <col min="9730" max="9730" width="11.42578125" style="276"/>
    <col min="9731" max="9731" width="25" style="276" customWidth="1"/>
    <col min="9732" max="9732" width="3.5703125" style="276" customWidth="1"/>
    <col min="9733" max="9733" width="11.42578125" style="276"/>
    <col min="9734" max="9734" width="12.28515625" style="276" customWidth="1"/>
    <col min="9735" max="9735" width="3.42578125" style="276" customWidth="1"/>
    <col min="9736" max="9737" width="11.42578125" style="276"/>
    <col min="9738" max="9738" width="2.7109375" style="276" customWidth="1"/>
    <col min="9739" max="9739" width="11.42578125" style="276"/>
    <col min="9740" max="9740" width="13.5703125" style="276" customWidth="1"/>
    <col min="9741" max="9984" width="11.42578125" style="276"/>
    <col min="9985" max="9985" width="4.7109375" style="276" customWidth="1"/>
    <col min="9986" max="9986" width="11.42578125" style="276"/>
    <col min="9987" max="9987" width="25" style="276" customWidth="1"/>
    <col min="9988" max="9988" width="3.5703125" style="276" customWidth="1"/>
    <col min="9989" max="9989" width="11.42578125" style="276"/>
    <col min="9990" max="9990" width="12.28515625" style="276" customWidth="1"/>
    <col min="9991" max="9991" width="3.42578125" style="276" customWidth="1"/>
    <col min="9992" max="9993" width="11.42578125" style="276"/>
    <col min="9994" max="9994" width="2.7109375" style="276" customWidth="1"/>
    <col min="9995" max="9995" width="11.42578125" style="276"/>
    <col min="9996" max="9996" width="13.5703125" style="276" customWidth="1"/>
    <col min="9997" max="10240" width="11.42578125" style="276"/>
    <col min="10241" max="10241" width="4.7109375" style="276" customWidth="1"/>
    <col min="10242" max="10242" width="11.42578125" style="276"/>
    <col min="10243" max="10243" width="25" style="276" customWidth="1"/>
    <col min="10244" max="10244" width="3.5703125" style="276" customWidth="1"/>
    <col min="10245" max="10245" width="11.42578125" style="276"/>
    <col min="10246" max="10246" width="12.28515625" style="276" customWidth="1"/>
    <col min="10247" max="10247" width="3.42578125" style="276" customWidth="1"/>
    <col min="10248" max="10249" width="11.42578125" style="276"/>
    <col min="10250" max="10250" width="2.7109375" style="276" customWidth="1"/>
    <col min="10251" max="10251" width="11.42578125" style="276"/>
    <col min="10252" max="10252" width="13.5703125" style="276" customWidth="1"/>
    <col min="10253" max="10496" width="11.42578125" style="276"/>
    <col min="10497" max="10497" width="4.7109375" style="276" customWidth="1"/>
    <col min="10498" max="10498" width="11.42578125" style="276"/>
    <col min="10499" max="10499" width="25" style="276" customWidth="1"/>
    <col min="10500" max="10500" width="3.5703125" style="276" customWidth="1"/>
    <col min="10501" max="10501" width="11.42578125" style="276"/>
    <col min="10502" max="10502" width="12.28515625" style="276" customWidth="1"/>
    <col min="10503" max="10503" width="3.42578125" style="276" customWidth="1"/>
    <col min="10504" max="10505" width="11.42578125" style="276"/>
    <col min="10506" max="10506" width="2.7109375" style="276" customWidth="1"/>
    <col min="10507" max="10507" width="11.42578125" style="276"/>
    <col min="10508" max="10508" width="13.5703125" style="276" customWidth="1"/>
    <col min="10509" max="10752" width="11.42578125" style="276"/>
    <col min="10753" max="10753" width="4.7109375" style="276" customWidth="1"/>
    <col min="10754" max="10754" width="11.42578125" style="276"/>
    <col min="10755" max="10755" width="25" style="276" customWidth="1"/>
    <col min="10756" max="10756" width="3.5703125" style="276" customWidth="1"/>
    <col min="10757" max="10757" width="11.42578125" style="276"/>
    <col min="10758" max="10758" width="12.28515625" style="276" customWidth="1"/>
    <col min="10759" max="10759" width="3.42578125" style="276" customWidth="1"/>
    <col min="10760" max="10761" width="11.42578125" style="276"/>
    <col min="10762" max="10762" width="2.7109375" style="276" customWidth="1"/>
    <col min="10763" max="10763" width="11.42578125" style="276"/>
    <col min="10764" max="10764" width="13.5703125" style="276" customWidth="1"/>
    <col min="10765" max="11008" width="11.42578125" style="276"/>
    <col min="11009" max="11009" width="4.7109375" style="276" customWidth="1"/>
    <col min="11010" max="11010" width="11.42578125" style="276"/>
    <col min="11011" max="11011" width="25" style="276" customWidth="1"/>
    <col min="11012" max="11012" width="3.5703125" style="276" customWidth="1"/>
    <col min="11013" max="11013" width="11.42578125" style="276"/>
    <col min="11014" max="11014" width="12.28515625" style="276" customWidth="1"/>
    <col min="11015" max="11015" width="3.42578125" style="276" customWidth="1"/>
    <col min="11016" max="11017" width="11.42578125" style="276"/>
    <col min="11018" max="11018" width="2.7109375" style="276" customWidth="1"/>
    <col min="11019" max="11019" width="11.42578125" style="276"/>
    <col min="11020" max="11020" width="13.5703125" style="276" customWidth="1"/>
    <col min="11021" max="11264" width="11.42578125" style="276"/>
    <col min="11265" max="11265" width="4.7109375" style="276" customWidth="1"/>
    <col min="11266" max="11266" width="11.42578125" style="276"/>
    <col min="11267" max="11267" width="25" style="276" customWidth="1"/>
    <col min="11268" max="11268" width="3.5703125" style="276" customWidth="1"/>
    <col min="11269" max="11269" width="11.42578125" style="276"/>
    <col min="11270" max="11270" width="12.28515625" style="276" customWidth="1"/>
    <col min="11271" max="11271" width="3.42578125" style="276" customWidth="1"/>
    <col min="11272" max="11273" width="11.42578125" style="276"/>
    <col min="11274" max="11274" width="2.7109375" style="276" customWidth="1"/>
    <col min="11275" max="11275" width="11.42578125" style="276"/>
    <col min="11276" max="11276" width="13.5703125" style="276" customWidth="1"/>
    <col min="11277" max="11520" width="11.42578125" style="276"/>
    <col min="11521" max="11521" width="4.7109375" style="276" customWidth="1"/>
    <col min="11522" max="11522" width="11.42578125" style="276"/>
    <col min="11523" max="11523" width="25" style="276" customWidth="1"/>
    <col min="11524" max="11524" width="3.5703125" style="276" customWidth="1"/>
    <col min="11525" max="11525" width="11.42578125" style="276"/>
    <col min="11526" max="11526" width="12.28515625" style="276" customWidth="1"/>
    <col min="11527" max="11527" width="3.42578125" style="276" customWidth="1"/>
    <col min="11528" max="11529" width="11.42578125" style="276"/>
    <col min="11530" max="11530" width="2.7109375" style="276" customWidth="1"/>
    <col min="11531" max="11531" width="11.42578125" style="276"/>
    <col min="11532" max="11532" width="13.5703125" style="276" customWidth="1"/>
    <col min="11533" max="11776" width="11.42578125" style="276"/>
    <col min="11777" max="11777" width="4.7109375" style="276" customWidth="1"/>
    <col min="11778" max="11778" width="11.42578125" style="276"/>
    <col min="11779" max="11779" width="25" style="276" customWidth="1"/>
    <col min="11780" max="11780" width="3.5703125" style="276" customWidth="1"/>
    <col min="11781" max="11781" width="11.42578125" style="276"/>
    <col min="11782" max="11782" width="12.28515625" style="276" customWidth="1"/>
    <col min="11783" max="11783" width="3.42578125" style="276" customWidth="1"/>
    <col min="11784" max="11785" width="11.42578125" style="276"/>
    <col min="11786" max="11786" width="2.7109375" style="276" customWidth="1"/>
    <col min="11787" max="11787" width="11.42578125" style="276"/>
    <col min="11788" max="11788" width="13.5703125" style="276" customWidth="1"/>
    <col min="11789" max="12032" width="11.42578125" style="276"/>
    <col min="12033" max="12033" width="4.7109375" style="276" customWidth="1"/>
    <col min="12034" max="12034" width="11.42578125" style="276"/>
    <col min="12035" max="12035" width="25" style="276" customWidth="1"/>
    <col min="12036" max="12036" width="3.5703125" style="276" customWidth="1"/>
    <col min="12037" max="12037" width="11.42578125" style="276"/>
    <col min="12038" max="12038" width="12.28515625" style="276" customWidth="1"/>
    <col min="12039" max="12039" width="3.42578125" style="276" customWidth="1"/>
    <col min="12040" max="12041" width="11.42578125" style="276"/>
    <col min="12042" max="12042" width="2.7109375" style="276" customWidth="1"/>
    <col min="12043" max="12043" width="11.42578125" style="276"/>
    <col min="12044" max="12044" width="13.5703125" style="276" customWidth="1"/>
    <col min="12045" max="12288" width="11.42578125" style="276"/>
    <col min="12289" max="12289" width="4.7109375" style="276" customWidth="1"/>
    <col min="12290" max="12290" width="11.42578125" style="276"/>
    <col min="12291" max="12291" width="25" style="276" customWidth="1"/>
    <col min="12292" max="12292" width="3.5703125" style="276" customWidth="1"/>
    <col min="12293" max="12293" width="11.42578125" style="276"/>
    <col min="12294" max="12294" width="12.28515625" style="276" customWidth="1"/>
    <col min="12295" max="12295" width="3.42578125" style="276" customWidth="1"/>
    <col min="12296" max="12297" width="11.42578125" style="276"/>
    <col min="12298" max="12298" width="2.7109375" style="276" customWidth="1"/>
    <col min="12299" max="12299" width="11.42578125" style="276"/>
    <col min="12300" max="12300" width="13.5703125" style="276" customWidth="1"/>
    <col min="12301" max="12544" width="11.42578125" style="276"/>
    <col min="12545" max="12545" width="4.7109375" style="276" customWidth="1"/>
    <col min="12546" max="12546" width="11.42578125" style="276"/>
    <col min="12547" max="12547" width="25" style="276" customWidth="1"/>
    <col min="12548" max="12548" width="3.5703125" style="276" customWidth="1"/>
    <col min="12549" max="12549" width="11.42578125" style="276"/>
    <col min="12550" max="12550" width="12.28515625" style="276" customWidth="1"/>
    <col min="12551" max="12551" width="3.42578125" style="276" customWidth="1"/>
    <col min="12552" max="12553" width="11.42578125" style="276"/>
    <col min="12554" max="12554" width="2.7109375" style="276" customWidth="1"/>
    <col min="12555" max="12555" width="11.42578125" style="276"/>
    <col min="12556" max="12556" width="13.5703125" style="276" customWidth="1"/>
    <col min="12557" max="12800" width="11.42578125" style="276"/>
    <col min="12801" max="12801" width="4.7109375" style="276" customWidth="1"/>
    <col min="12802" max="12802" width="11.42578125" style="276"/>
    <col min="12803" max="12803" width="25" style="276" customWidth="1"/>
    <col min="12804" max="12804" width="3.5703125" style="276" customWidth="1"/>
    <col min="12805" max="12805" width="11.42578125" style="276"/>
    <col min="12806" max="12806" width="12.28515625" style="276" customWidth="1"/>
    <col min="12807" max="12807" width="3.42578125" style="276" customWidth="1"/>
    <col min="12808" max="12809" width="11.42578125" style="276"/>
    <col min="12810" max="12810" width="2.7109375" style="276" customWidth="1"/>
    <col min="12811" max="12811" width="11.42578125" style="276"/>
    <col min="12812" max="12812" width="13.5703125" style="276" customWidth="1"/>
    <col min="12813" max="13056" width="11.42578125" style="276"/>
    <col min="13057" max="13057" width="4.7109375" style="276" customWidth="1"/>
    <col min="13058" max="13058" width="11.42578125" style="276"/>
    <col min="13059" max="13059" width="25" style="276" customWidth="1"/>
    <col min="13060" max="13060" width="3.5703125" style="276" customWidth="1"/>
    <col min="13061" max="13061" width="11.42578125" style="276"/>
    <col min="13062" max="13062" width="12.28515625" style="276" customWidth="1"/>
    <col min="13063" max="13063" width="3.42578125" style="276" customWidth="1"/>
    <col min="13064" max="13065" width="11.42578125" style="276"/>
    <col min="13066" max="13066" width="2.7109375" style="276" customWidth="1"/>
    <col min="13067" max="13067" width="11.42578125" style="276"/>
    <col min="13068" max="13068" width="13.5703125" style="276" customWidth="1"/>
    <col min="13069" max="13312" width="11.42578125" style="276"/>
    <col min="13313" max="13313" width="4.7109375" style="276" customWidth="1"/>
    <col min="13314" max="13314" width="11.42578125" style="276"/>
    <col min="13315" max="13315" width="25" style="276" customWidth="1"/>
    <col min="13316" max="13316" width="3.5703125" style="276" customWidth="1"/>
    <col min="13317" max="13317" width="11.42578125" style="276"/>
    <col min="13318" max="13318" width="12.28515625" style="276" customWidth="1"/>
    <col min="13319" max="13319" width="3.42578125" style="276" customWidth="1"/>
    <col min="13320" max="13321" width="11.42578125" style="276"/>
    <col min="13322" max="13322" width="2.7109375" style="276" customWidth="1"/>
    <col min="13323" max="13323" width="11.42578125" style="276"/>
    <col min="13324" max="13324" width="13.5703125" style="276" customWidth="1"/>
    <col min="13325" max="13568" width="11.42578125" style="276"/>
    <col min="13569" max="13569" width="4.7109375" style="276" customWidth="1"/>
    <col min="13570" max="13570" width="11.42578125" style="276"/>
    <col min="13571" max="13571" width="25" style="276" customWidth="1"/>
    <col min="13572" max="13572" width="3.5703125" style="276" customWidth="1"/>
    <col min="13573" max="13573" width="11.42578125" style="276"/>
    <col min="13574" max="13574" width="12.28515625" style="276" customWidth="1"/>
    <col min="13575" max="13575" width="3.42578125" style="276" customWidth="1"/>
    <col min="13576" max="13577" width="11.42578125" style="276"/>
    <col min="13578" max="13578" width="2.7109375" style="276" customWidth="1"/>
    <col min="13579" max="13579" width="11.42578125" style="276"/>
    <col min="13580" max="13580" width="13.5703125" style="276" customWidth="1"/>
    <col min="13581" max="13824" width="11.42578125" style="276"/>
    <col min="13825" max="13825" width="4.7109375" style="276" customWidth="1"/>
    <col min="13826" max="13826" width="11.42578125" style="276"/>
    <col min="13827" max="13827" width="25" style="276" customWidth="1"/>
    <col min="13828" max="13828" width="3.5703125" style="276" customWidth="1"/>
    <col min="13829" max="13829" width="11.42578125" style="276"/>
    <col min="13830" max="13830" width="12.28515625" style="276" customWidth="1"/>
    <col min="13831" max="13831" width="3.42578125" style="276" customWidth="1"/>
    <col min="13832" max="13833" width="11.42578125" style="276"/>
    <col min="13834" max="13834" width="2.7109375" style="276" customWidth="1"/>
    <col min="13835" max="13835" width="11.42578125" style="276"/>
    <col min="13836" max="13836" width="13.5703125" style="276" customWidth="1"/>
    <col min="13837" max="14080" width="11.42578125" style="276"/>
    <col min="14081" max="14081" width="4.7109375" style="276" customWidth="1"/>
    <col min="14082" max="14082" width="11.42578125" style="276"/>
    <col min="14083" max="14083" width="25" style="276" customWidth="1"/>
    <col min="14084" max="14084" width="3.5703125" style="276" customWidth="1"/>
    <col min="14085" max="14085" width="11.42578125" style="276"/>
    <col min="14086" max="14086" width="12.28515625" style="276" customWidth="1"/>
    <col min="14087" max="14087" width="3.42578125" style="276" customWidth="1"/>
    <col min="14088" max="14089" width="11.42578125" style="276"/>
    <col min="14090" max="14090" width="2.7109375" style="276" customWidth="1"/>
    <col min="14091" max="14091" width="11.42578125" style="276"/>
    <col min="14092" max="14092" width="13.5703125" style="276" customWidth="1"/>
    <col min="14093" max="14336" width="11.42578125" style="276"/>
    <col min="14337" max="14337" width="4.7109375" style="276" customWidth="1"/>
    <col min="14338" max="14338" width="11.42578125" style="276"/>
    <col min="14339" max="14339" width="25" style="276" customWidth="1"/>
    <col min="14340" max="14340" width="3.5703125" style="276" customWidth="1"/>
    <col min="14341" max="14341" width="11.42578125" style="276"/>
    <col min="14342" max="14342" width="12.28515625" style="276" customWidth="1"/>
    <col min="14343" max="14343" width="3.42578125" style="276" customWidth="1"/>
    <col min="14344" max="14345" width="11.42578125" style="276"/>
    <col min="14346" max="14346" width="2.7109375" style="276" customWidth="1"/>
    <col min="14347" max="14347" width="11.42578125" style="276"/>
    <col min="14348" max="14348" width="13.5703125" style="276" customWidth="1"/>
    <col min="14349" max="14592" width="11.42578125" style="276"/>
    <col min="14593" max="14593" width="4.7109375" style="276" customWidth="1"/>
    <col min="14594" max="14594" width="11.42578125" style="276"/>
    <col min="14595" max="14595" width="25" style="276" customWidth="1"/>
    <col min="14596" max="14596" width="3.5703125" style="276" customWidth="1"/>
    <col min="14597" max="14597" width="11.42578125" style="276"/>
    <col min="14598" max="14598" width="12.28515625" style="276" customWidth="1"/>
    <col min="14599" max="14599" width="3.42578125" style="276" customWidth="1"/>
    <col min="14600" max="14601" width="11.42578125" style="276"/>
    <col min="14602" max="14602" width="2.7109375" style="276" customWidth="1"/>
    <col min="14603" max="14603" width="11.42578125" style="276"/>
    <col min="14604" max="14604" width="13.5703125" style="276" customWidth="1"/>
    <col min="14605" max="14848" width="11.42578125" style="276"/>
    <col min="14849" max="14849" width="4.7109375" style="276" customWidth="1"/>
    <col min="14850" max="14850" width="11.42578125" style="276"/>
    <col min="14851" max="14851" width="25" style="276" customWidth="1"/>
    <col min="14852" max="14852" width="3.5703125" style="276" customWidth="1"/>
    <col min="14853" max="14853" width="11.42578125" style="276"/>
    <col min="14854" max="14854" width="12.28515625" style="276" customWidth="1"/>
    <col min="14855" max="14855" width="3.42578125" style="276" customWidth="1"/>
    <col min="14856" max="14857" width="11.42578125" style="276"/>
    <col min="14858" max="14858" width="2.7109375" style="276" customWidth="1"/>
    <col min="14859" max="14859" width="11.42578125" style="276"/>
    <col min="14860" max="14860" width="13.5703125" style="276" customWidth="1"/>
    <col min="14861" max="15104" width="11.42578125" style="276"/>
    <col min="15105" max="15105" width="4.7109375" style="276" customWidth="1"/>
    <col min="15106" max="15106" width="11.42578125" style="276"/>
    <col min="15107" max="15107" width="25" style="276" customWidth="1"/>
    <col min="15108" max="15108" width="3.5703125" style="276" customWidth="1"/>
    <col min="15109" max="15109" width="11.42578125" style="276"/>
    <col min="15110" max="15110" width="12.28515625" style="276" customWidth="1"/>
    <col min="15111" max="15111" width="3.42578125" style="276" customWidth="1"/>
    <col min="15112" max="15113" width="11.42578125" style="276"/>
    <col min="15114" max="15114" width="2.7109375" style="276" customWidth="1"/>
    <col min="15115" max="15115" width="11.42578125" style="276"/>
    <col min="15116" max="15116" width="13.5703125" style="276" customWidth="1"/>
    <col min="15117" max="15360" width="11.42578125" style="276"/>
    <col min="15361" max="15361" width="4.7109375" style="276" customWidth="1"/>
    <col min="15362" max="15362" width="11.42578125" style="276"/>
    <col min="15363" max="15363" width="25" style="276" customWidth="1"/>
    <col min="15364" max="15364" width="3.5703125" style="276" customWidth="1"/>
    <col min="15365" max="15365" width="11.42578125" style="276"/>
    <col min="15366" max="15366" width="12.28515625" style="276" customWidth="1"/>
    <col min="15367" max="15367" width="3.42578125" style="276" customWidth="1"/>
    <col min="15368" max="15369" width="11.42578125" style="276"/>
    <col min="15370" max="15370" width="2.7109375" style="276" customWidth="1"/>
    <col min="15371" max="15371" width="11.42578125" style="276"/>
    <col min="15372" max="15372" width="13.5703125" style="276" customWidth="1"/>
    <col min="15373" max="15616" width="11.42578125" style="276"/>
    <col min="15617" max="15617" width="4.7109375" style="276" customWidth="1"/>
    <col min="15618" max="15618" width="11.42578125" style="276"/>
    <col min="15619" max="15619" width="25" style="276" customWidth="1"/>
    <col min="15620" max="15620" width="3.5703125" style="276" customWidth="1"/>
    <col min="15621" max="15621" width="11.42578125" style="276"/>
    <col min="15622" max="15622" width="12.28515625" style="276" customWidth="1"/>
    <col min="15623" max="15623" width="3.42578125" style="276" customWidth="1"/>
    <col min="15624" max="15625" width="11.42578125" style="276"/>
    <col min="15626" max="15626" width="2.7109375" style="276" customWidth="1"/>
    <col min="15627" max="15627" width="11.42578125" style="276"/>
    <col min="15628" max="15628" width="13.5703125" style="276" customWidth="1"/>
    <col min="15629" max="15872" width="11.42578125" style="276"/>
    <col min="15873" max="15873" width="4.7109375" style="276" customWidth="1"/>
    <col min="15874" max="15874" width="11.42578125" style="276"/>
    <col min="15875" max="15875" width="25" style="276" customWidth="1"/>
    <col min="15876" max="15876" width="3.5703125" style="276" customWidth="1"/>
    <col min="15877" max="15877" width="11.42578125" style="276"/>
    <col min="15878" max="15878" width="12.28515625" style="276" customWidth="1"/>
    <col min="15879" max="15879" width="3.42578125" style="276" customWidth="1"/>
    <col min="15880" max="15881" width="11.42578125" style="276"/>
    <col min="15882" max="15882" width="2.7109375" style="276" customWidth="1"/>
    <col min="15883" max="15883" width="11.42578125" style="276"/>
    <col min="15884" max="15884" width="13.5703125" style="276" customWidth="1"/>
    <col min="15885" max="16128" width="11.42578125" style="276"/>
    <col min="16129" max="16129" width="4.7109375" style="276" customWidth="1"/>
    <col min="16130" max="16130" width="11.42578125" style="276"/>
    <col min="16131" max="16131" width="25" style="276" customWidth="1"/>
    <col min="16132" max="16132" width="3.5703125" style="276" customWidth="1"/>
    <col min="16133" max="16133" width="11.42578125" style="276"/>
    <col min="16134" max="16134" width="12.28515625" style="276" customWidth="1"/>
    <col min="16135" max="16135" width="3.42578125" style="276" customWidth="1"/>
    <col min="16136" max="16137" width="11.42578125" style="276"/>
    <col min="16138" max="16138" width="2.7109375" style="276" customWidth="1"/>
    <col min="16139" max="16139" width="11.42578125" style="276"/>
    <col min="16140" max="16140" width="13.5703125" style="276" customWidth="1"/>
    <col min="16141" max="16384" width="11.42578125" style="276"/>
  </cols>
  <sheetData>
    <row r="2" spans="1:13" ht="12.75" x14ac:dyDescent="0.2">
      <c r="E2" s="472" t="s">
        <v>212</v>
      </c>
      <c r="F2" s="472"/>
      <c r="G2" s="472"/>
      <c r="H2" s="472"/>
      <c r="I2" s="472"/>
    </row>
    <row r="3" spans="1:13" ht="20.25" customHeight="1" x14ac:dyDescent="0.3"/>
    <row r="4" spans="1:13" ht="21" thickBot="1" x14ac:dyDescent="0.35"/>
    <row r="5" spans="1:13" ht="12.75" customHeight="1" x14ac:dyDescent="0.2">
      <c r="A5" s="473" t="s">
        <v>213</v>
      </c>
      <c r="B5" s="475" t="s">
        <v>214</v>
      </c>
      <c r="C5" s="475"/>
      <c r="D5" s="476"/>
      <c r="E5" s="477" t="s">
        <v>215</v>
      </c>
      <c r="F5" s="477"/>
      <c r="G5" s="478" t="s">
        <v>216</v>
      </c>
      <c r="H5" s="477" t="s">
        <v>217</v>
      </c>
      <c r="I5" s="477"/>
      <c r="J5" s="479"/>
      <c r="K5" s="477" t="s">
        <v>218</v>
      </c>
      <c r="L5" s="477"/>
      <c r="M5" s="477"/>
    </row>
    <row r="6" spans="1:13" ht="17.25" customHeight="1" x14ac:dyDescent="0.2">
      <c r="A6" s="474"/>
      <c r="B6" s="475"/>
      <c r="C6" s="475"/>
      <c r="D6" s="476"/>
      <c r="E6" s="477"/>
      <c r="F6" s="477"/>
      <c r="G6" s="478"/>
      <c r="H6" s="477"/>
      <c r="I6" s="477"/>
      <c r="J6" s="479"/>
      <c r="K6" s="477"/>
      <c r="L6" s="477"/>
      <c r="M6" s="477"/>
    </row>
    <row r="7" spans="1:13" x14ac:dyDescent="0.3">
      <c r="A7" s="474"/>
      <c r="B7" s="280"/>
      <c r="C7" s="280"/>
      <c r="D7" s="281"/>
      <c r="E7" s="282"/>
      <c r="F7" s="282"/>
      <c r="G7" s="283"/>
      <c r="H7" s="282"/>
      <c r="I7" s="282"/>
      <c r="J7" s="282"/>
    </row>
    <row r="8" spans="1:13" x14ac:dyDescent="0.3">
      <c r="A8" s="474"/>
      <c r="B8" s="280"/>
      <c r="C8" s="280"/>
      <c r="D8" s="281"/>
      <c r="E8" s="282"/>
      <c r="F8" s="282"/>
      <c r="G8" s="283"/>
      <c r="H8" s="282"/>
      <c r="I8" s="282"/>
      <c r="J8" s="282"/>
    </row>
    <row r="9" spans="1:13" x14ac:dyDescent="0.3">
      <c r="A9" s="474"/>
    </row>
    <row r="10" spans="1:13" ht="12.75" customHeight="1" x14ac:dyDescent="0.2">
      <c r="A10" s="474"/>
      <c r="B10" s="475" t="s">
        <v>219</v>
      </c>
      <c r="C10" s="475"/>
      <c r="D10" s="476"/>
      <c r="E10" s="477" t="s">
        <v>220</v>
      </c>
      <c r="F10" s="477"/>
      <c r="G10" s="478" t="s">
        <v>216</v>
      </c>
      <c r="H10" s="477" t="s">
        <v>221</v>
      </c>
      <c r="I10" s="477"/>
      <c r="J10" s="479"/>
      <c r="K10" s="477" t="s">
        <v>222</v>
      </c>
      <c r="L10" s="477"/>
    </row>
    <row r="11" spans="1:13" ht="18.75" customHeight="1" thickBot="1" x14ac:dyDescent="0.25">
      <c r="A11" s="284"/>
      <c r="B11" s="475"/>
      <c r="C11" s="475"/>
      <c r="D11" s="476"/>
      <c r="E11" s="477"/>
      <c r="F11" s="477"/>
      <c r="G11" s="478"/>
      <c r="H11" s="477"/>
      <c r="I11" s="477"/>
      <c r="J11" s="479"/>
      <c r="K11" s="477"/>
      <c r="L11" s="477"/>
    </row>
    <row r="12" spans="1:13" ht="21" thickBot="1" x14ac:dyDescent="0.35">
      <c r="A12" s="285"/>
      <c r="B12" s="286"/>
      <c r="C12" s="286"/>
      <c r="D12" s="287"/>
      <c r="E12" s="288"/>
      <c r="F12" s="288"/>
      <c r="G12" s="289"/>
      <c r="H12" s="288"/>
      <c r="I12" s="288"/>
      <c r="J12" s="288"/>
      <c r="K12" s="285"/>
      <c r="L12" s="285"/>
    </row>
    <row r="13" spans="1:13" x14ac:dyDescent="0.3">
      <c r="A13" s="290"/>
      <c r="B13" s="291"/>
      <c r="C13" s="291"/>
      <c r="D13" s="292"/>
      <c r="E13" s="293"/>
      <c r="F13" s="293"/>
      <c r="G13" s="294"/>
      <c r="H13" s="293"/>
      <c r="I13" s="293"/>
      <c r="J13" s="293"/>
      <c r="K13" s="290"/>
      <c r="L13" s="290"/>
    </row>
    <row r="14" spans="1:13" x14ac:dyDescent="0.3">
      <c r="A14" s="290"/>
      <c r="B14" s="291"/>
      <c r="C14" s="291"/>
      <c r="D14" s="292"/>
      <c r="E14" s="293"/>
      <c r="F14" s="293"/>
      <c r="G14" s="294"/>
      <c r="H14" s="293"/>
      <c r="I14" s="293"/>
      <c r="J14" s="293"/>
      <c r="K14" s="290"/>
      <c r="L14" s="290"/>
    </row>
    <row r="15" spans="1:13" ht="21" thickBot="1" x14ac:dyDescent="0.35"/>
    <row r="16" spans="1:13" ht="12.75" customHeight="1" x14ac:dyDescent="0.2">
      <c r="A16" s="473" t="s">
        <v>223</v>
      </c>
      <c r="B16" s="295" t="s">
        <v>224</v>
      </c>
      <c r="C16" s="295"/>
      <c r="D16" s="476"/>
      <c r="E16" s="477" t="s">
        <v>225</v>
      </c>
      <c r="F16" s="477"/>
      <c r="G16" s="478" t="s">
        <v>216</v>
      </c>
      <c r="H16" s="477" t="s">
        <v>226</v>
      </c>
      <c r="I16" s="477"/>
      <c r="J16" s="479"/>
      <c r="K16" s="477" t="s">
        <v>227</v>
      </c>
      <c r="L16" s="477"/>
      <c r="M16" s="477"/>
    </row>
    <row r="17" spans="1:13" ht="12.75" customHeight="1" x14ac:dyDescent="0.2">
      <c r="A17" s="474"/>
      <c r="B17" s="475" t="s">
        <v>228</v>
      </c>
      <c r="C17" s="475"/>
      <c r="D17" s="476"/>
      <c r="E17" s="477"/>
      <c r="F17" s="477"/>
      <c r="G17" s="478"/>
      <c r="H17" s="477"/>
      <c r="I17" s="477"/>
      <c r="J17" s="479"/>
      <c r="K17" s="477"/>
      <c r="L17" s="477"/>
      <c r="M17" s="477"/>
    </row>
    <row r="18" spans="1:13" x14ac:dyDescent="0.3">
      <c r="A18" s="474"/>
      <c r="B18" s="475"/>
      <c r="C18" s="475"/>
      <c r="E18" s="477"/>
      <c r="F18" s="477"/>
      <c r="H18" s="477"/>
      <c r="I18" s="477"/>
    </row>
    <row r="19" spans="1:13" x14ac:dyDescent="0.3">
      <c r="A19" s="474"/>
      <c r="B19" s="280"/>
      <c r="C19" s="280"/>
    </row>
    <row r="20" spans="1:13" x14ac:dyDescent="0.3">
      <c r="A20" s="474"/>
      <c r="B20" s="280"/>
      <c r="C20" s="280"/>
    </row>
    <row r="21" spans="1:13" x14ac:dyDescent="0.3">
      <c r="A21" s="474"/>
    </row>
    <row r="22" spans="1:13" ht="12.75" customHeight="1" x14ac:dyDescent="0.2">
      <c r="A22" s="474"/>
      <c r="B22" s="475" t="s">
        <v>229</v>
      </c>
      <c r="C22" s="475"/>
      <c r="D22" s="476"/>
      <c r="E22" s="477" t="s">
        <v>230</v>
      </c>
      <c r="F22" s="477"/>
      <c r="G22" s="478" t="s">
        <v>216</v>
      </c>
      <c r="H22" s="477" t="s">
        <v>231</v>
      </c>
      <c r="I22" s="477"/>
      <c r="J22" s="479"/>
      <c r="K22" s="477" t="s">
        <v>232</v>
      </c>
      <c r="L22" s="477"/>
      <c r="M22" s="477"/>
    </row>
    <row r="23" spans="1:13" ht="30" customHeight="1" thickBot="1" x14ac:dyDescent="0.25">
      <c r="A23" s="480"/>
      <c r="B23" s="475"/>
      <c r="C23" s="475"/>
      <c r="D23" s="476"/>
      <c r="E23" s="477"/>
      <c r="F23" s="477"/>
      <c r="G23" s="478"/>
      <c r="H23" s="477"/>
      <c r="I23" s="477"/>
      <c r="J23" s="479"/>
      <c r="K23" s="477"/>
      <c r="L23" s="477"/>
      <c r="M23" s="477"/>
    </row>
    <row r="24" spans="1:13" ht="22.5" customHeight="1" x14ac:dyDescent="0.2">
      <c r="A24" s="296"/>
      <c r="B24" s="296"/>
      <c r="C24" s="296"/>
      <c r="D24" s="281"/>
      <c r="E24" s="297"/>
      <c r="F24" s="297"/>
      <c r="G24" s="298"/>
      <c r="H24" s="297"/>
      <c r="I24" s="297"/>
      <c r="J24" s="282"/>
      <c r="K24" s="297"/>
      <c r="L24" s="297"/>
      <c r="M24" s="297"/>
    </row>
    <row r="25" spans="1:13" ht="21" thickBot="1" x14ac:dyDescent="0.35">
      <c r="A25" s="285"/>
      <c r="B25" s="286"/>
      <c r="C25" s="286"/>
      <c r="D25" s="287"/>
      <c r="E25" s="285"/>
      <c r="F25" s="285"/>
      <c r="G25" s="289"/>
      <c r="H25" s="285"/>
      <c r="I25" s="285"/>
      <c r="J25" s="285"/>
      <c r="K25" s="285"/>
      <c r="L25" s="285"/>
    </row>
    <row r="26" spans="1:13" x14ac:dyDescent="0.3">
      <c r="B26" s="280"/>
      <c r="C26" s="280"/>
    </row>
    <row r="27" spans="1:13" ht="21" thickBot="1" x14ac:dyDescent="0.35"/>
    <row r="28" spans="1:13" ht="12.75" customHeight="1" x14ac:dyDescent="0.2">
      <c r="A28" s="473" t="s">
        <v>233</v>
      </c>
      <c r="B28" s="475" t="s">
        <v>234</v>
      </c>
      <c r="C28" s="475"/>
      <c r="D28" s="476"/>
      <c r="E28" s="477" t="s">
        <v>235</v>
      </c>
      <c r="F28" s="477"/>
      <c r="G28" s="478" t="s">
        <v>216</v>
      </c>
      <c r="H28" s="477" t="s">
        <v>236</v>
      </c>
      <c r="I28" s="477"/>
    </row>
    <row r="29" spans="1:13" ht="12.75" customHeight="1" x14ac:dyDescent="0.2">
      <c r="A29" s="474"/>
      <c r="B29" s="475"/>
      <c r="C29" s="475"/>
      <c r="D29" s="476"/>
      <c r="E29" s="477"/>
      <c r="F29" s="477"/>
      <c r="G29" s="478"/>
      <c r="H29" s="477"/>
      <c r="I29" s="477"/>
    </row>
    <row r="30" spans="1:13" x14ac:dyDescent="0.3">
      <c r="A30" s="474"/>
      <c r="B30" s="280"/>
      <c r="C30" s="280"/>
      <c r="E30" s="282"/>
      <c r="F30" s="282"/>
      <c r="H30" s="282"/>
      <c r="I30" s="282"/>
    </row>
    <row r="31" spans="1:13" x14ac:dyDescent="0.3">
      <c r="A31" s="474"/>
    </row>
    <row r="32" spans="1:13" ht="12.75" customHeight="1" x14ac:dyDescent="0.2">
      <c r="A32" s="474"/>
      <c r="B32" s="475" t="s">
        <v>237</v>
      </c>
      <c r="C32" s="475"/>
      <c r="D32" s="476"/>
      <c r="E32" s="477" t="s">
        <v>238</v>
      </c>
      <c r="F32" s="477"/>
      <c r="G32" s="478" t="s">
        <v>239</v>
      </c>
      <c r="H32" s="477" t="s">
        <v>240</v>
      </c>
      <c r="I32" s="477"/>
    </row>
    <row r="33" spans="1:13" ht="28.5" customHeight="1" x14ac:dyDescent="0.2">
      <c r="A33" s="474"/>
      <c r="B33" s="475"/>
      <c r="C33" s="475"/>
      <c r="D33" s="476"/>
      <c r="E33" s="477"/>
      <c r="F33" s="477"/>
      <c r="G33" s="478"/>
      <c r="H33" s="477"/>
      <c r="I33" s="477"/>
    </row>
    <row r="34" spans="1:13" x14ac:dyDescent="0.3">
      <c r="A34" s="474"/>
      <c r="B34" s="280"/>
      <c r="C34" s="280"/>
      <c r="E34" s="282"/>
      <c r="F34" s="282"/>
      <c r="H34" s="282"/>
      <c r="I34" s="282"/>
    </row>
    <row r="35" spans="1:13" x14ac:dyDescent="0.3">
      <c r="A35" s="474"/>
      <c r="B35" s="280"/>
      <c r="C35" s="280"/>
      <c r="E35" s="282"/>
      <c r="F35" s="282"/>
      <c r="H35" s="282"/>
      <c r="I35" s="282"/>
    </row>
    <row r="36" spans="1:13" x14ac:dyDescent="0.3">
      <c r="A36" s="474"/>
    </row>
    <row r="37" spans="1:13" ht="12.75" customHeight="1" x14ac:dyDescent="0.2">
      <c r="A37" s="474"/>
      <c r="B37" s="475" t="s">
        <v>241</v>
      </c>
      <c r="C37" s="475"/>
      <c r="D37" s="476"/>
      <c r="E37" s="477" t="s">
        <v>242</v>
      </c>
      <c r="F37" s="477"/>
      <c r="G37" s="478" t="s">
        <v>216</v>
      </c>
      <c r="H37" s="477" t="s">
        <v>243</v>
      </c>
      <c r="I37" s="477"/>
      <c r="J37" s="479"/>
      <c r="K37" s="477" t="s">
        <v>244</v>
      </c>
      <c r="L37" s="477"/>
      <c r="M37" s="477"/>
    </row>
    <row r="38" spans="1:13" ht="12.75" customHeight="1" x14ac:dyDescent="0.2">
      <c r="A38" s="474"/>
      <c r="B38" s="475"/>
      <c r="C38" s="475"/>
      <c r="D38" s="476"/>
      <c r="E38" s="477"/>
      <c r="F38" s="477"/>
      <c r="G38" s="478"/>
      <c r="H38" s="477"/>
      <c r="I38" s="477"/>
      <c r="J38" s="479"/>
      <c r="K38" s="477"/>
      <c r="L38" s="477"/>
      <c r="M38" s="477"/>
    </row>
    <row r="39" spans="1:13" x14ac:dyDescent="0.3">
      <c r="A39" s="474"/>
      <c r="B39" s="280"/>
      <c r="C39" s="280"/>
      <c r="E39" s="282"/>
      <c r="F39" s="282"/>
      <c r="H39" s="282"/>
      <c r="I39" s="282"/>
    </row>
    <row r="40" spans="1:13" x14ac:dyDescent="0.3">
      <c r="A40" s="474"/>
      <c r="B40" s="280"/>
      <c r="C40" s="280"/>
      <c r="E40" s="282"/>
      <c r="F40" s="282"/>
      <c r="H40" s="282"/>
      <c r="I40" s="282"/>
    </row>
    <row r="41" spans="1:13" ht="13.5" customHeight="1" x14ac:dyDescent="0.3">
      <c r="A41" s="474"/>
    </row>
    <row r="42" spans="1:13" ht="12.75" customHeight="1" x14ac:dyDescent="0.2">
      <c r="A42" s="474"/>
      <c r="B42" s="475" t="s">
        <v>245</v>
      </c>
      <c r="C42" s="475"/>
      <c r="D42" s="476"/>
      <c r="E42" s="477" t="s">
        <v>246</v>
      </c>
      <c r="F42" s="477"/>
      <c r="G42" s="478" t="s">
        <v>216</v>
      </c>
      <c r="H42" s="477" t="s">
        <v>231</v>
      </c>
      <c r="I42" s="477"/>
      <c r="J42" s="479"/>
      <c r="K42" s="477" t="s">
        <v>244</v>
      </c>
      <c r="L42" s="477"/>
      <c r="M42" s="477"/>
    </row>
    <row r="43" spans="1:13" ht="27" customHeight="1" thickBot="1" x14ac:dyDescent="0.25">
      <c r="A43" s="480"/>
      <c r="B43" s="475"/>
      <c r="C43" s="475"/>
      <c r="D43" s="476"/>
      <c r="E43" s="477"/>
      <c r="F43" s="477"/>
      <c r="G43" s="478"/>
      <c r="H43" s="477"/>
      <c r="I43" s="477"/>
      <c r="J43" s="479"/>
      <c r="K43" s="477"/>
      <c r="L43" s="477"/>
      <c r="M43" s="477"/>
    </row>
  </sheetData>
  <mergeCells count="63">
    <mergeCell ref="M42:M43"/>
    <mergeCell ref="J37:J38"/>
    <mergeCell ref="K37:L38"/>
    <mergeCell ref="M37:M38"/>
    <mergeCell ref="B42:C43"/>
    <mergeCell ref="D42:D43"/>
    <mergeCell ref="E42:F43"/>
    <mergeCell ref="G42:G43"/>
    <mergeCell ref="H42:I43"/>
    <mergeCell ref="J42:J43"/>
    <mergeCell ref="K42:L43"/>
    <mergeCell ref="E32:F33"/>
    <mergeCell ref="G32:G33"/>
    <mergeCell ref="H32:I33"/>
    <mergeCell ref="B37:C38"/>
    <mergeCell ref="D37:D38"/>
    <mergeCell ref="E37:F38"/>
    <mergeCell ref="G37:G38"/>
    <mergeCell ref="H37:I38"/>
    <mergeCell ref="K22:L23"/>
    <mergeCell ref="M22:M23"/>
    <mergeCell ref="A28:A43"/>
    <mergeCell ref="B28:C29"/>
    <mergeCell ref="D28:D29"/>
    <mergeCell ref="E28:F29"/>
    <mergeCell ref="G28:G29"/>
    <mergeCell ref="H28:I29"/>
    <mergeCell ref="B32:C33"/>
    <mergeCell ref="D32:D33"/>
    <mergeCell ref="B22:C23"/>
    <mergeCell ref="D22:D23"/>
    <mergeCell ref="E22:F23"/>
    <mergeCell ref="G22:G23"/>
    <mergeCell ref="H22:I23"/>
    <mergeCell ref="A16:A23"/>
    <mergeCell ref="D16:D17"/>
    <mergeCell ref="E16:F17"/>
    <mergeCell ref="G16:G17"/>
    <mergeCell ref="H16:I17"/>
    <mergeCell ref="J16:J17"/>
    <mergeCell ref="J22:J23"/>
    <mergeCell ref="J5:J6"/>
    <mergeCell ref="K5:L6"/>
    <mergeCell ref="M5:M6"/>
    <mergeCell ref="B10:C11"/>
    <mergeCell ref="D10:D11"/>
    <mergeCell ref="E10:F11"/>
    <mergeCell ref="G10:G11"/>
    <mergeCell ref="H10:I11"/>
    <mergeCell ref="J10:J11"/>
    <mergeCell ref="K10:L11"/>
    <mergeCell ref="K16:L17"/>
    <mergeCell ref="M16:M17"/>
    <mergeCell ref="B17:C18"/>
    <mergeCell ref="E18:F18"/>
    <mergeCell ref="H18:I18"/>
    <mergeCell ref="E2:I2"/>
    <mergeCell ref="A5:A10"/>
    <mergeCell ref="B5:C6"/>
    <mergeCell ref="D5:D6"/>
    <mergeCell ref="E5:F6"/>
    <mergeCell ref="G5:G6"/>
    <mergeCell ref="H5:I6"/>
  </mergeCells>
  <pageMargins left="0.17" right="0.17" top="0.44" bottom="1" header="0" footer="0"/>
  <pageSetup scale="85" orientation="portrait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5"/>
  <sheetViews>
    <sheetView tabSelected="1" workbookViewId="0">
      <selection activeCell="C21" sqref="C21"/>
    </sheetView>
  </sheetViews>
  <sheetFormatPr baseColWidth="10" defaultRowHeight="15" x14ac:dyDescent="0.25"/>
  <cols>
    <col min="1" max="1" width="11.42578125" style="481"/>
    <col min="2" max="2" width="25.28515625" style="481" customWidth="1"/>
    <col min="3" max="3" width="67.28515625" style="481" customWidth="1"/>
    <col min="4" max="5" width="34.28515625" style="481" bestFit="1" customWidth="1"/>
    <col min="6" max="16384" width="11.42578125" style="481"/>
  </cols>
  <sheetData>
    <row r="1" spans="2:5" ht="15.75" thickBot="1" x14ac:dyDescent="0.3"/>
    <row r="2" spans="2:5" ht="15.75" thickBot="1" x14ac:dyDescent="0.3">
      <c r="B2" s="482" t="s">
        <v>381</v>
      </c>
      <c r="C2" s="483"/>
      <c r="D2" s="483"/>
      <c r="E2" s="484"/>
    </row>
    <row r="3" spans="2:5" ht="15" customHeight="1" x14ac:dyDescent="0.25">
      <c r="B3" s="485" t="s">
        <v>382</v>
      </c>
      <c r="C3" s="486" t="s">
        <v>383</v>
      </c>
      <c r="D3" s="487" t="s">
        <v>384</v>
      </c>
      <c r="E3" s="488" t="s">
        <v>385</v>
      </c>
    </row>
    <row r="4" spans="2:5" x14ac:dyDescent="0.25">
      <c r="B4" s="489"/>
      <c r="C4" s="490"/>
      <c r="D4" s="491"/>
      <c r="E4" s="492"/>
    </row>
    <row r="5" spans="2:5" ht="15.75" thickBot="1" x14ac:dyDescent="0.3">
      <c r="B5" s="493"/>
      <c r="C5" s="494"/>
      <c r="D5" s="495"/>
      <c r="E5" s="496"/>
    </row>
    <row r="6" spans="2:5" x14ac:dyDescent="0.25">
      <c r="B6" s="497"/>
      <c r="C6" s="498"/>
      <c r="D6" s="498"/>
      <c r="E6" s="498"/>
    </row>
    <row r="7" spans="2:5" ht="15.75" thickBot="1" x14ac:dyDescent="0.3">
      <c r="B7" s="497"/>
      <c r="C7" s="498"/>
      <c r="D7" s="498"/>
      <c r="E7" s="498"/>
    </row>
    <row r="8" spans="2:5" x14ac:dyDescent="0.25">
      <c r="B8" s="499" t="s">
        <v>386</v>
      </c>
      <c r="C8" s="500" t="s">
        <v>387</v>
      </c>
      <c r="D8" s="501">
        <v>0.1</v>
      </c>
      <c r="E8" s="502">
        <v>0.13</v>
      </c>
    </row>
    <row r="9" spans="2:5" ht="16.5" customHeight="1" thickBot="1" x14ac:dyDescent="0.3">
      <c r="B9" s="503"/>
      <c r="C9" s="504" t="s">
        <v>388</v>
      </c>
      <c r="D9" s="505">
        <v>120000</v>
      </c>
      <c r="E9" s="505">
        <v>150000</v>
      </c>
    </row>
    <row r="10" spans="2:5" x14ac:dyDescent="0.25">
      <c r="B10" s="506" t="s">
        <v>389</v>
      </c>
      <c r="C10" s="507" t="s">
        <v>390</v>
      </c>
      <c r="D10" s="508">
        <v>0.08</v>
      </c>
      <c r="E10" s="509">
        <v>0.03</v>
      </c>
    </row>
    <row r="11" spans="2:5" ht="15.75" customHeight="1" thickBot="1" x14ac:dyDescent="0.3">
      <c r="B11" s="510"/>
      <c r="C11" s="511" t="s">
        <v>391</v>
      </c>
      <c r="D11" s="512" t="s">
        <v>392</v>
      </c>
      <c r="E11" s="513" t="s">
        <v>393</v>
      </c>
    </row>
    <row r="12" spans="2:5" ht="28.5" customHeight="1" x14ac:dyDescent="0.25">
      <c r="B12" s="514" t="s">
        <v>394</v>
      </c>
      <c r="C12" s="515" t="s">
        <v>395</v>
      </c>
      <c r="D12" s="516" t="s">
        <v>396</v>
      </c>
      <c r="E12" s="517" t="s">
        <v>397</v>
      </c>
    </row>
    <row r="13" spans="2:5" ht="15.75" thickBot="1" x14ac:dyDescent="0.3">
      <c r="B13" s="518"/>
      <c r="C13" s="519"/>
      <c r="D13" s="520"/>
      <c r="E13" s="521"/>
    </row>
    <row r="14" spans="2:5" x14ac:dyDescent="0.25">
      <c r="B14" s="522" t="s">
        <v>398</v>
      </c>
      <c r="C14" s="523" t="s">
        <v>399</v>
      </c>
      <c r="D14" s="524">
        <v>0.85</v>
      </c>
      <c r="E14" s="525">
        <v>0.91</v>
      </c>
    </row>
    <row r="15" spans="2:5" ht="15.75" thickBot="1" x14ac:dyDescent="0.3">
      <c r="B15" s="526"/>
      <c r="C15" s="527" t="s">
        <v>400</v>
      </c>
      <c r="D15" s="528">
        <v>50</v>
      </c>
      <c r="E15" s="529">
        <v>63</v>
      </c>
    </row>
  </sheetData>
  <mergeCells count="12">
    <mergeCell ref="B10:B11"/>
    <mergeCell ref="B12:B13"/>
    <mergeCell ref="C12:C13"/>
    <mergeCell ref="D12:D13"/>
    <mergeCell ref="E12:E13"/>
    <mergeCell ref="B14:B15"/>
    <mergeCell ref="B2:E2"/>
    <mergeCell ref="B3:B5"/>
    <mergeCell ref="C3:C5"/>
    <mergeCell ref="D3:D5"/>
    <mergeCell ref="E3:E5"/>
    <mergeCell ref="B8:B9"/>
  </mergeCells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0"/>
  <sheetViews>
    <sheetView workbookViewId="0">
      <selection activeCell="J13" sqref="J13"/>
    </sheetView>
  </sheetViews>
  <sheetFormatPr baseColWidth="10" defaultRowHeight="15" x14ac:dyDescent="0.25"/>
  <cols>
    <col min="3" max="3" width="26" bestFit="1" customWidth="1"/>
    <col min="7" max="7" width="30.140625" bestFit="1" customWidth="1"/>
  </cols>
  <sheetData>
    <row r="2" spans="3:8" x14ac:dyDescent="0.25">
      <c r="C2" s="52" t="s">
        <v>0</v>
      </c>
      <c r="D2" s="53">
        <v>20</v>
      </c>
    </row>
    <row r="3" spans="3:8" x14ac:dyDescent="0.25">
      <c r="C3" s="52" t="s">
        <v>1</v>
      </c>
      <c r="D3" s="53">
        <v>12</v>
      </c>
    </row>
    <row r="4" spans="3:8" x14ac:dyDescent="0.25">
      <c r="C4" s="52" t="s">
        <v>2</v>
      </c>
      <c r="D4" s="53">
        <v>200000</v>
      </c>
    </row>
    <row r="7" spans="3:8" x14ac:dyDescent="0.25">
      <c r="G7" s="2" t="s">
        <v>3</v>
      </c>
    </row>
    <row r="8" spans="3:8" x14ac:dyDescent="0.25">
      <c r="C8" s="408" t="s">
        <v>4</v>
      </c>
    </row>
    <row r="9" spans="3:8" x14ac:dyDescent="0.25">
      <c r="C9" s="52" t="s">
        <v>5</v>
      </c>
      <c r="D9" s="409">
        <f>D2</f>
        <v>20</v>
      </c>
      <c r="G9" s="52" t="s">
        <v>6</v>
      </c>
      <c r="H9" s="53">
        <f>D21*D2</f>
        <v>500000</v>
      </c>
    </row>
    <row r="10" spans="3:8" x14ac:dyDescent="0.25">
      <c r="C10" s="52" t="s">
        <v>7</v>
      </c>
      <c r="D10" s="409">
        <f>D3</f>
        <v>12</v>
      </c>
      <c r="G10" s="52" t="s">
        <v>8</v>
      </c>
      <c r="H10" s="53">
        <f>D21*D3</f>
        <v>300000</v>
      </c>
    </row>
    <row r="11" spans="3:8" x14ac:dyDescent="0.25">
      <c r="C11" s="2" t="s">
        <v>4</v>
      </c>
      <c r="D11" s="410">
        <f>D9-D10</f>
        <v>8</v>
      </c>
      <c r="G11" s="2" t="s">
        <v>3</v>
      </c>
      <c r="H11" s="37">
        <f>H9-H10</f>
        <v>200000</v>
      </c>
    </row>
    <row r="12" spans="3:8" x14ac:dyDescent="0.25">
      <c r="G12" s="52" t="s">
        <v>9</v>
      </c>
      <c r="H12" s="53">
        <f>D4</f>
        <v>200000</v>
      </c>
    </row>
    <row r="13" spans="3:8" x14ac:dyDescent="0.25">
      <c r="G13" s="2" t="s">
        <v>10</v>
      </c>
      <c r="H13" s="53">
        <v>0</v>
      </c>
    </row>
    <row r="14" spans="3:8" x14ac:dyDescent="0.25">
      <c r="H14" s="1"/>
    </row>
    <row r="15" spans="3:8" x14ac:dyDescent="0.25">
      <c r="H15" s="1"/>
    </row>
    <row r="16" spans="3:8" x14ac:dyDescent="0.25">
      <c r="C16" s="7" t="s">
        <v>11</v>
      </c>
      <c r="G16" s="7" t="s">
        <v>12</v>
      </c>
    </row>
    <row r="17" spans="2:8" x14ac:dyDescent="0.25">
      <c r="C17" s="8"/>
      <c r="D17" s="9"/>
      <c r="E17" s="10"/>
      <c r="G17" s="8"/>
      <c r="H17" s="10"/>
    </row>
    <row r="18" spans="2:8" x14ac:dyDescent="0.25">
      <c r="C18" s="11" t="s">
        <v>13</v>
      </c>
      <c r="D18" s="12">
        <f>D4</f>
        <v>200000</v>
      </c>
      <c r="E18" s="13"/>
      <c r="G18" s="14"/>
      <c r="H18" s="13"/>
    </row>
    <row r="19" spans="2:8" x14ac:dyDescent="0.25">
      <c r="C19" s="11" t="s">
        <v>4</v>
      </c>
      <c r="D19" s="15">
        <f>D11</f>
        <v>8</v>
      </c>
      <c r="E19" s="13"/>
      <c r="G19" s="11" t="s">
        <v>9</v>
      </c>
      <c r="H19" s="16">
        <f>D4</f>
        <v>200000</v>
      </c>
    </row>
    <row r="20" spans="2:8" x14ac:dyDescent="0.25">
      <c r="C20" s="14"/>
      <c r="D20" s="17"/>
      <c r="E20" s="13"/>
      <c r="G20" s="18" t="s">
        <v>14</v>
      </c>
      <c r="H20" s="19">
        <f>D11/D2</f>
        <v>0.4</v>
      </c>
    </row>
    <row r="21" spans="2:8" x14ac:dyDescent="0.25">
      <c r="C21" s="20" t="s">
        <v>11</v>
      </c>
      <c r="D21" s="21">
        <f>D4/D11</f>
        <v>25000</v>
      </c>
      <c r="E21" s="22" t="s">
        <v>15</v>
      </c>
      <c r="G21" s="23" t="s">
        <v>16</v>
      </c>
      <c r="H21" s="24">
        <f>H19/H20</f>
        <v>500000</v>
      </c>
    </row>
    <row r="24" spans="2:8" x14ac:dyDescent="0.25">
      <c r="B24" s="8"/>
      <c r="C24" s="9"/>
      <c r="D24" s="9"/>
      <c r="E24" s="10"/>
    </row>
    <row r="25" spans="2:8" x14ac:dyDescent="0.25">
      <c r="B25" s="437" t="s">
        <v>17</v>
      </c>
      <c r="C25" s="25" t="s">
        <v>3</v>
      </c>
      <c r="D25" s="4">
        <f>H11</f>
        <v>200000</v>
      </c>
      <c r="E25" s="13"/>
    </row>
    <row r="26" spans="2:8" x14ac:dyDescent="0.25">
      <c r="B26" s="437"/>
      <c r="C26" s="26" t="s">
        <v>6</v>
      </c>
      <c r="D26" s="27">
        <f>H9</f>
        <v>500000</v>
      </c>
      <c r="E26" s="13"/>
    </row>
    <row r="27" spans="2:8" x14ac:dyDescent="0.25">
      <c r="B27" s="14"/>
      <c r="C27" s="17"/>
      <c r="D27" s="17"/>
      <c r="E27" s="13"/>
    </row>
    <row r="28" spans="2:8" x14ac:dyDescent="0.25">
      <c r="B28" s="14"/>
      <c r="C28" s="17"/>
      <c r="D28" s="17"/>
      <c r="E28" s="13"/>
    </row>
    <row r="29" spans="2:8" x14ac:dyDescent="0.25">
      <c r="B29" s="28" t="s">
        <v>17</v>
      </c>
      <c r="C29" s="29">
        <f>D25/D26</f>
        <v>0.4</v>
      </c>
      <c r="D29" s="17"/>
      <c r="E29" s="13"/>
    </row>
    <row r="30" spans="2:8" x14ac:dyDescent="0.25">
      <c r="B30" s="20"/>
      <c r="C30" s="30"/>
      <c r="D30" s="31"/>
      <c r="E30" s="22"/>
    </row>
    <row r="31" spans="2:8" x14ac:dyDescent="0.25">
      <c r="B31" s="17"/>
      <c r="C31" s="32"/>
      <c r="D31" s="17"/>
      <c r="E31" s="17"/>
    </row>
    <row r="32" spans="2:8" x14ac:dyDescent="0.25">
      <c r="B32" s="17"/>
      <c r="C32" s="32"/>
      <c r="D32" s="17"/>
      <c r="E32" s="17"/>
    </row>
    <row r="33" spans="2:5" x14ac:dyDescent="0.25">
      <c r="B33" s="8"/>
      <c r="C33" s="9"/>
      <c r="D33" s="9"/>
      <c r="E33" s="10"/>
    </row>
    <row r="34" spans="2:5" x14ac:dyDescent="0.25">
      <c r="B34" s="437" t="s">
        <v>17</v>
      </c>
      <c r="C34" s="25" t="s">
        <v>4</v>
      </c>
      <c r="D34" s="4">
        <f>D11</f>
        <v>8</v>
      </c>
      <c r="E34" s="13"/>
    </row>
    <row r="35" spans="2:5" x14ac:dyDescent="0.25">
      <c r="B35" s="437"/>
      <c r="C35" s="26" t="s">
        <v>5</v>
      </c>
      <c r="D35" s="27">
        <f>D9</f>
        <v>20</v>
      </c>
      <c r="E35" s="13"/>
    </row>
    <row r="36" spans="2:5" x14ac:dyDescent="0.25">
      <c r="B36" s="14"/>
      <c r="C36" s="17"/>
      <c r="D36" s="17"/>
      <c r="E36" s="13"/>
    </row>
    <row r="37" spans="2:5" x14ac:dyDescent="0.25">
      <c r="B37" s="14"/>
      <c r="C37" s="17"/>
      <c r="D37" s="17"/>
      <c r="E37" s="13"/>
    </row>
    <row r="38" spans="2:5" x14ac:dyDescent="0.25">
      <c r="B38" s="28" t="s">
        <v>17</v>
      </c>
      <c r="C38" s="29">
        <f>D34/D35</f>
        <v>0.4</v>
      </c>
      <c r="D38" s="17"/>
      <c r="E38" s="13"/>
    </row>
    <row r="39" spans="2:5" x14ac:dyDescent="0.25">
      <c r="B39" s="14"/>
      <c r="C39" s="17"/>
      <c r="D39" s="17"/>
      <c r="E39" s="13"/>
    </row>
    <row r="40" spans="2:5" x14ac:dyDescent="0.25">
      <c r="B40" s="20"/>
      <c r="C40" s="31"/>
      <c r="D40" s="31"/>
      <c r="E40" s="22"/>
    </row>
  </sheetData>
  <mergeCells count="2">
    <mergeCell ref="B25:B26"/>
    <mergeCell ref="B34:B3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9"/>
  <sheetViews>
    <sheetView showGridLines="0" zoomScaleNormal="100" workbookViewId="0">
      <selection activeCell="D16" sqref="D16"/>
    </sheetView>
  </sheetViews>
  <sheetFormatPr baseColWidth="10" defaultRowHeight="15" x14ac:dyDescent="0.25"/>
  <cols>
    <col min="3" max="3" width="19.42578125" customWidth="1"/>
    <col min="6" max="6" width="16.140625" bestFit="1" customWidth="1"/>
    <col min="7" max="7" width="27.140625" bestFit="1" customWidth="1"/>
    <col min="8" max="8" width="13.140625" bestFit="1" customWidth="1"/>
  </cols>
  <sheetData>
    <row r="2" spans="1:9" x14ac:dyDescent="0.25">
      <c r="A2" s="46"/>
      <c r="B2" s="46"/>
      <c r="C2" s="46"/>
      <c r="D2" s="46"/>
      <c r="E2" s="46"/>
      <c r="F2" s="46"/>
      <c r="G2" s="46"/>
      <c r="H2" s="46"/>
      <c r="I2" s="46"/>
    </row>
    <row r="3" spans="1:9" x14ac:dyDescent="0.25">
      <c r="A3" s="46"/>
      <c r="B3" s="46"/>
      <c r="C3" s="46"/>
      <c r="D3" s="46"/>
      <c r="E3" s="46"/>
      <c r="F3" s="422" t="s">
        <v>34</v>
      </c>
      <c r="G3" s="422"/>
      <c r="H3" s="422"/>
      <c r="I3" s="46"/>
    </row>
    <row r="4" spans="1:9" x14ac:dyDescent="0.25">
      <c r="A4" s="46"/>
      <c r="B4" s="46"/>
      <c r="C4" s="46"/>
      <c r="D4" s="46"/>
      <c r="E4" s="46"/>
      <c r="F4" s="46"/>
      <c r="G4" s="46"/>
      <c r="H4" s="46"/>
      <c r="I4" s="46"/>
    </row>
    <row r="5" spans="1:9" x14ac:dyDescent="0.25">
      <c r="A5" s="46"/>
      <c r="B5" s="46"/>
      <c r="C5" s="46"/>
      <c r="D5" s="46"/>
      <c r="E5" s="46"/>
      <c r="F5" s="47" t="s">
        <v>35</v>
      </c>
      <c r="G5" s="47" t="s">
        <v>36</v>
      </c>
      <c r="H5" s="47" t="s">
        <v>37</v>
      </c>
      <c r="I5" s="46"/>
    </row>
    <row r="6" spans="1:9" x14ac:dyDescent="0.25">
      <c r="A6" s="46"/>
      <c r="B6" s="47" t="s">
        <v>38</v>
      </c>
      <c r="C6" s="47" t="s">
        <v>36</v>
      </c>
      <c r="D6" s="46"/>
      <c r="E6" s="46"/>
      <c r="F6" s="46"/>
      <c r="G6" s="46"/>
      <c r="H6" s="46"/>
      <c r="I6" s="46"/>
    </row>
    <row r="7" spans="1:9" x14ac:dyDescent="0.25">
      <c r="A7" s="46"/>
      <c r="B7" s="48" t="s">
        <v>39</v>
      </c>
      <c r="C7" s="48" t="s">
        <v>40</v>
      </c>
      <c r="D7" s="46"/>
      <c r="E7" s="46"/>
      <c r="F7" s="48" t="s">
        <v>41</v>
      </c>
      <c r="G7" s="48" t="s">
        <v>42</v>
      </c>
      <c r="H7" s="49">
        <v>2000</v>
      </c>
      <c r="I7" s="46"/>
    </row>
    <row r="8" spans="1:9" x14ac:dyDescent="0.25">
      <c r="A8" s="46"/>
      <c r="B8" s="46"/>
      <c r="C8" s="46"/>
      <c r="D8" s="46"/>
      <c r="E8" s="46"/>
      <c r="F8" s="48" t="s">
        <v>43</v>
      </c>
      <c r="G8" s="48" t="s">
        <v>44</v>
      </c>
      <c r="H8" s="49">
        <v>4000</v>
      </c>
      <c r="I8" s="46"/>
    </row>
    <row r="9" spans="1:9" x14ac:dyDescent="0.25">
      <c r="A9" s="46"/>
      <c r="B9" s="46"/>
      <c r="C9" s="46"/>
      <c r="D9" s="46"/>
      <c r="E9" s="46"/>
      <c r="F9" s="48" t="s">
        <v>45</v>
      </c>
      <c r="G9" s="48" t="s">
        <v>46</v>
      </c>
      <c r="H9" s="49">
        <v>3000</v>
      </c>
      <c r="I9" s="46"/>
    </row>
    <row r="10" spans="1:9" x14ac:dyDescent="0.25">
      <c r="A10" s="46"/>
      <c r="B10" s="46"/>
      <c r="C10" s="46"/>
      <c r="D10" s="46"/>
      <c r="E10" s="46"/>
      <c r="F10" s="48" t="s">
        <v>47</v>
      </c>
      <c r="G10" s="48" t="s">
        <v>48</v>
      </c>
      <c r="H10" s="49">
        <v>1000</v>
      </c>
      <c r="I10" s="46"/>
    </row>
    <row r="11" spans="1:9" x14ac:dyDescent="0.25">
      <c r="A11" s="46"/>
      <c r="B11" s="46"/>
      <c r="C11" s="46"/>
      <c r="D11" s="46"/>
      <c r="E11" s="46"/>
      <c r="F11" s="48" t="s">
        <v>49</v>
      </c>
      <c r="G11" s="48" t="s">
        <v>50</v>
      </c>
      <c r="H11" s="49">
        <v>10000</v>
      </c>
      <c r="I11" s="46"/>
    </row>
    <row r="12" spans="1:9" x14ac:dyDescent="0.25">
      <c r="A12" s="46"/>
      <c r="B12" s="46"/>
      <c r="C12" s="46"/>
      <c r="D12" s="46"/>
      <c r="E12" s="46"/>
      <c r="F12" s="46"/>
      <c r="G12" s="50" t="s">
        <v>51</v>
      </c>
      <c r="H12" s="51">
        <f>SUM(H7:H11)</f>
        <v>20000</v>
      </c>
      <c r="I12" s="46"/>
    </row>
    <row r="13" spans="1:9" x14ac:dyDescent="0.25">
      <c r="A13" s="46"/>
      <c r="B13" s="46"/>
      <c r="C13" s="46"/>
      <c r="D13" s="46"/>
      <c r="E13" s="46"/>
      <c r="F13" s="46"/>
      <c r="G13" s="46"/>
      <c r="H13" s="46"/>
      <c r="I13" s="46"/>
    </row>
    <row r="15" spans="1:9" x14ac:dyDescent="0.25">
      <c r="A15" s="46"/>
      <c r="B15" s="46"/>
      <c r="C15" s="46"/>
      <c r="D15" s="46"/>
      <c r="E15" s="46"/>
      <c r="F15" s="46"/>
      <c r="G15" s="46"/>
      <c r="H15" s="46"/>
      <c r="I15" s="46"/>
    </row>
    <row r="16" spans="1:9" x14ac:dyDescent="0.25">
      <c r="A16" s="46"/>
      <c r="B16" s="46"/>
      <c r="C16" s="46"/>
      <c r="D16" s="46"/>
      <c r="E16" s="46"/>
      <c r="F16" s="423" t="s">
        <v>34</v>
      </c>
      <c r="G16" s="423"/>
      <c r="H16" s="423"/>
      <c r="I16" s="46"/>
    </row>
    <row r="17" spans="1:10" x14ac:dyDescent="0.25">
      <c r="A17" s="46"/>
      <c r="B17" s="46"/>
      <c r="C17" s="46"/>
      <c r="D17" s="46"/>
      <c r="E17" s="46"/>
      <c r="F17" s="46"/>
      <c r="G17" s="46"/>
      <c r="H17" s="46"/>
      <c r="I17" s="46"/>
    </row>
    <row r="18" spans="1:10" x14ac:dyDescent="0.25">
      <c r="A18" s="46"/>
      <c r="B18" s="46"/>
      <c r="C18" s="46"/>
      <c r="D18" s="46"/>
      <c r="E18" s="46"/>
      <c r="F18" s="47" t="s">
        <v>35</v>
      </c>
      <c r="G18" s="47" t="s">
        <v>36</v>
      </c>
      <c r="H18" s="47" t="s">
        <v>37</v>
      </c>
      <c r="I18" s="46"/>
    </row>
    <row r="19" spans="1:10" x14ac:dyDescent="0.25">
      <c r="A19" s="46"/>
      <c r="B19" s="47" t="s">
        <v>38</v>
      </c>
      <c r="C19" s="47" t="s">
        <v>36</v>
      </c>
      <c r="D19" s="46"/>
      <c r="E19" s="46"/>
      <c r="F19" s="46"/>
      <c r="G19" s="46"/>
      <c r="H19" s="46"/>
      <c r="I19" s="46"/>
    </row>
    <row r="20" spans="1:10" x14ac:dyDescent="0.25">
      <c r="A20" s="46"/>
      <c r="B20" s="48" t="s">
        <v>52</v>
      </c>
      <c r="C20" s="48" t="s">
        <v>53</v>
      </c>
      <c r="D20" s="46"/>
      <c r="E20" s="46"/>
      <c r="F20" s="48" t="s">
        <v>54</v>
      </c>
      <c r="G20" s="48" t="s">
        <v>50</v>
      </c>
      <c r="H20" s="49">
        <v>40000</v>
      </c>
      <c r="I20" s="46"/>
    </row>
    <row r="21" spans="1:10" x14ac:dyDescent="0.25">
      <c r="A21" s="46"/>
      <c r="B21" s="46"/>
      <c r="C21" s="46"/>
      <c r="D21" s="46"/>
      <c r="E21" s="46"/>
      <c r="F21" s="48" t="s">
        <v>55</v>
      </c>
      <c r="G21" s="48" t="s">
        <v>56</v>
      </c>
      <c r="H21" s="49">
        <v>36000</v>
      </c>
      <c r="I21" s="46"/>
    </row>
    <row r="22" spans="1:10" x14ac:dyDescent="0.25">
      <c r="A22" s="46"/>
      <c r="B22" s="46"/>
      <c r="C22" s="46"/>
      <c r="D22" s="46"/>
      <c r="E22" s="46"/>
      <c r="F22" s="48" t="s">
        <v>57</v>
      </c>
      <c r="G22" s="48" t="s">
        <v>58</v>
      </c>
      <c r="H22" s="49">
        <v>30000</v>
      </c>
      <c r="I22" s="46"/>
    </row>
    <row r="23" spans="1:10" x14ac:dyDescent="0.25">
      <c r="A23" s="46"/>
      <c r="B23" s="46"/>
      <c r="C23" s="46"/>
      <c r="D23" s="46"/>
      <c r="E23" s="46"/>
      <c r="F23" s="48" t="s">
        <v>59</v>
      </c>
      <c r="G23" s="48" t="s">
        <v>60</v>
      </c>
      <c r="H23" s="49">
        <v>24000</v>
      </c>
      <c r="I23" s="46"/>
    </row>
    <row r="24" spans="1:10" x14ac:dyDescent="0.25">
      <c r="A24" s="46"/>
      <c r="B24" s="46"/>
      <c r="C24" s="46"/>
      <c r="D24" s="46"/>
      <c r="E24" s="46"/>
      <c r="F24" s="48" t="s">
        <v>61</v>
      </c>
      <c r="G24" s="48" t="s">
        <v>62</v>
      </c>
      <c r="H24" s="49">
        <v>35000</v>
      </c>
      <c r="I24" s="46"/>
    </row>
    <row r="25" spans="1:10" x14ac:dyDescent="0.25">
      <c r="A25" s="46"/>
      <c r="B25" s="46"/>
      <c r="C25" s="46"/>
      <c r="D25" s="46"/>
      <c r="E25" s="46"/>
      <c r="F25" s="46"/>
      <c r="G25" s="50" t="s">
        <v>51</v>
      </c>
      <c r="H25" s="51">
        <f>SUM(H20:H24)</f>
        <v>165000</v>
      </c>
      <c r="I25" s="46"/>
    </row>
    <row r="26" spans="1:10" x14ac:dyDescent="0.25">
      <c r="A26" s="46"/>
      <c r="B26" s="46"/>
      <c r="C26" s="46"/>
      <c r="D26" s="46"/>
      <c r="E26" s="46"/>
      <c r="F26" s="46"/>
      <c r="G26" s="54"/>
      <c r="H26" s="55"/>
      <c r="I26" s="46"/>
      <c r="J26" s="3"/>
    </row>
    <row r="27" spans="1:10" x14ac:dyDescent="0.25">
      <c r="A27" s="46"/>
      <c r="B27" s="46"/>
      <c r="C27" s="46"/>
      <c r="D27" s="46"/>
      <c r="E27" s="46"/>
      <c r="F27" s="46"/>
      <c r="G27" s="54"/>
      <c r="H27" s="55"/>
      <c r="I27" s="46"/>
    </row>
    <row r="28" spans="1:10" x14ac:dyDescent="0.25">
      <c r="A28" s="46"/>
      <c r="B28" s="46"/>
      <c r="C28" s="46"/>
      <c r="D28" s="46"/>
      <c r="E28" s="46"/>
      <c r="F28" s="46"/>
      <c r="G28" s="54"/>
      <c r="H28" s="55"/>
      <c r="I28" s="46"/>
    </row>
    <row r="29" spans="1:10" x14ac:dyDescent="0.25">
      <c r="B29" s="46"/>
      <c r="C29" s="46"/>
      <c r="D29" s="46"/>
      <c r="E29" s="46"/>
      <c r="F29" s="422" t="s">
        <v>34</v>
      </c>
      <c r="G29" s="422"/>
      <c r="H29" s="422"/>
    </row>
    <row r="30" spans="1:10" x14ac:dyDescent="0.25">
      <c r="B30" s="46"/>
      <c r="C30" s="46"/>
      <c r="D30" s="46"/>
      <c r="E30" s="46"/>
      <c r="F30" s="46"/>
      <c r="G30" s="46"/>
      <c r="H30" s="46"/>
    </row>
    <row r="31" spans="1:10" x14ac:dyDescent="0.25">
      <c r="B31" s="46"/>
      <c r="C31" s="46"/>
      <c r="D31" s="46"/>
      <c r="E31" s="46"/>
      <c r="F31" s="47" t="s">
        <v>35</v>
      </c>
      <c r="G31" s="47" t="s">
        <v>36</v>
      </c>
      <c r="H31" s="47" t="s">
        <v>37</v>
      </c>
    </row>
    <row r="32" spans="1:10" x14ac:dyDescent="0.25">
      <c r="B32" s="47" t="s">
        <v>38</v>
      </c>
      <c r="C32" s="47" t="s">
        <v>36</v>
      </c>
      <c r="D32" s="46"/>
      <c r="E32" s="46"/>
      <c r="F32" s="46"/>
      <c r="G32" s="46"/>
      <c r="H32" s="46"/>
    </row>
    <row r="33" spans="1:9" x14ac:dyDescent="0.25">
      <c r="B33" s="48" t="s">
        <v>70</v>
      </c>
      <c r="C33" s="48" t="s">
        <v>71</v>
      </c>
      <c r="D33" s="46"/>
      <c r="E33" s="46"/>
      <c r="F33" s="48" t="s">
        <v>54</v>
      </c>
      <c r="G33" s="48" t="s">
        <v>50</v>
      </c>
      <c r="H33" s="49">
        <v>20000</v>
      </c>
    </row>
    <row r="34" spans="1:9" x14ac:dyDescent="0.25">
      <c r="B34" s="46"/>
      <c r="C34" s="46"/>
      <c r="D34" s="46"/>
      <c r="E34" s="46"/>
      <c r="F34" s="48" t="s">
        <v>55</v>
      </c>
      <c r="G34" s="48" t="s">
        <v>56</v>
      </c>
      <c r="H34" s="49">
        <v>18000</v>
      </c>
    </row>
    <row r="35" spans="1:9" x14ac:dyDescent="0.25">
      <c r="B35" s="46"/>
      <c r="C35" s="46"/>
      <c r="D35" s="46"/>
      <c r="E35" s="46"/>
      <c r="F35" s="48" t="s">
        <v>57</v>
      </c>
      <c r="G35" s="48" t="s">
        <v>58</v>
      </c>
      <c r="H35" s="49">
        <v>15000</v>
      </c>
    </row>
    <row r="36" spans="1:9" x14ac:dyDescent="0.25">
      <c r="B36" s="46"/>
      <c r="C36" s="46"/>
      <c r="D36" s="46"/>
      <c r="E36" s="46"/>
      <c r="F36" s="48" t="s">
        <v>59</v>
      </c>
      <c r="G36" s="48" t="s">
        <v>60</v>
      </c>
      <c r="H36" s="49">
        <v>12000</v>
      </c>
    </row>
    <row r="37" spans="1:9" x14ac:dyDescent="0.25">
      <c r="B37" s="46"/>
      <c r="C37" s="46"/>
      <c r="D37" s="46"/>
      <c r="E37" s="46"/>
      <c r="F37" s="48" t="s">
        <v>61</v>
      </c>
      <c r="G37" s="48" t="s">
        <v>62</v>
      </c>
      <c r="H37" s="49">
        <v>14000</v>
      </c>
    </row>
    <row r="38" spans="1:9" x14ac:dyDescent="0.25">
      <c r="B38" s="46"/>
      <c r="C38" s="46"/>
      <c r="D38" s="46"/>
      <c r="E38" s="46"/>
      <c r="F38" s="46"/>
      <c r="G38" s="50" t="s">
        <v>51</v>
      </c>
      <c r="H38" s="51">
        <f>SUM(H33:H37)</f>
        <v>79000</v>
      </c>
    </row>
    <row r="39" spans="1:9" x14ac:dyDescent="0.25">
      <c r="B39" s="46"/>
      <c r="C39" s="46"/>
      <c r="D39" s="46"/>
      <c r="E39" s="46"/>
      <c r="F39" s="46"/>
      <c r="G39" s="54"/>
      <c r="H39" s="55"/>
    </row>
    <row r="40" spans="1:9" x14ac:dyDescent="0.25">
      <c r="B40" s="46"/>
      <c r="C40" s="46"/>
      <c r="D40" s="46"/>
      <c r="E40" s="46"/>
      <c r="F40" s="46"/>
      <c r="G40" s="54"/>
      <c r="H40" s="55"/>
    </row>
    <row r="42" spans="1:9" x14ac:dyDescent="0.25">
      <c r="A42" s="46"/>
      <c r="B42" s="46"/>
      <c r="C42" s="46"/>
      <c r="D42" s="46"/>
      <c r="E42" s="46"/>
      <c r="F42" s="424" t="s">
        <v>34</v>
      </c>
      <c r="G42" s="424"/>
      <c r="H42" s="424"/>
      <c r="I42" s="46"/>
    </row>
    <row r="43" spans="1:9" x14ac:dyDescent="0.25">
      <c r="A43" s="46"/>
      <c r="B43" s="46"/>
      <c r="C43" s="46"/>
      <c r="D43" s="46"/>
      <c r="E43" s="46"/>
      <c r="F43" s="46"/>
      <c r="G43" s="46"/>
      <c r="H43" s="46"/>
      <c r="I43" s="46"/>
    </row>
    <row r="44" spans="1:9" x14ac:dyDescent="0.25">
      <c r="A44" s="46"/>
      <c r="B44" s="46"/>
      <c r="C44" s="46"/>
      <c r="D44" s="46"/>
      <c r="E44" s="46"/>
      <c r="F44" s="47" t="s">
        <v>35</v>
      </c>
      <c r="G44" s="47" t="s">
        <v>36</v>
      </c>
      <c r="H44" s="47" t="s">
        <v>37</v>
      </c>
      <c r="I44" s="46"/>
    </row>
    <row r="45" spans="1:9" x14ac:dyDescent="0.25">
      <c r="A45" s="46"/>
      <c r="B45" s="47" t="s">
        <v>38</v>
      </c>
      <c r="C45" s="47" t="s">
        <v>36</v>
      </c>
      <c r="D45" s="46"/>
      <c r="E45" s="46"/>
      <c r="F45" s="46"/>
      <c r="G45" s="46"/>
      <c r="H45" s="46"/>
      <c r="I45" s="46"/>
    </row>
    <row r="46" spans="1:9" x14ac:dyDescent="0.25">
      <c r="A46" s="46"/>
      <c r="B46" s="48" t="s">
        <v>63</v>
      </c>
      <c r="C46" s="48" t="s">
        <v>64</v>
      </c>
      <c r="D46" s="46"/>
      <c r="E46" s="46"/>
      <c r="F46" s="48" t="s">
        <v>67</v>
      </c>
      <c r="G46" s="48" t="s">
        <v>65</v>
      </c>
      <c r="H46" s="49">
        <v>13680</v>
      </c>
      <c r="I46" s="46"/>
    </row>
    <row r="47" spans="1:9" x14ac:dyDescent="0.25">
      <c r="A47" s="46"/>
      <c r="B47" s="46"/>
      <c r="C47" s="46"/>
      <c r="D47" s="46"/>
      <c r="E47" s="46"/>
      <c r="F47" s="48" t="s">
        <v>68</v>
      </c>
      <c r="G47" s="48" t="s">
        <v>72</v>
      </c>
      <c r="H47" s="49">
        <v>49637</v>
      </c>
      <c r="I47" s="46"/>
    </row>
    <row r="48" spans="1:9" x14ac:dyDescent="0.25">
      <c r="A48" s="46"/>
      <c r="B48" s="46"/>
      <c r="C48" s="46"/>
      <c r="D48" s="46"/>
      <c r="E48" s="46"/>
      <c r="F48" s="48" t="s">
        <v>69</v>
      </c>
      <c r="G48" s="48" t="s">
        <v>66</v>
      </c>
      <c r="H48" s="49">
        <v>28455</v>
      </c>
      <c r="I48" s="46"/>
    </row>
    <row r="49" spans="1:9" x14ac:dyDescent="0.25">
      <c r="A49" s="46"/>
      <c r="B49" s="46"/>
      <c r="C49" s="46"/>
      <c r="D49" s="46"/>
      <c r="E49" s="46"/>
      <c r="F49" s="46"/>
      <c r="G49" s="50" t="s">
        <v>51</v>
      </c>
      <c r="H49" s="51">
        <f>SUM(H46:H48)</f>
        <v>91772</v>
      </c>
      <c r="I49" s="46"/>
    </row>
  </sheetData>
  <mergeCells count="4">
    <mergeCell ref="F3:H3"/>
    <mergeCell ref="F16:H16"/>
    <mergeCell ref="F42:H42"/>
    <mergeCell ref="F29:H29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7"/>
  <sheetViews>
    <sheetView showGridLines="0" topLeftCell="A7" workbookViewId="0">
      <selection activeCell="F27" sqref="F27"/>
    </sheetView>
  </sheetViews>
  <sheetFormatPr baseColWidth="10" defaultRowHeight="15" x14ac:dyDescent="0.25"/>
  <sheetData>
    <row r="2" spans="2:12" ht="15.75" thickBot="1" x14ac:dyDescent="0.3"/>
    <row r="3" spans="2:12" x14ac:dyDescent="0.25"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106"/>
    </row>
    <row r="4" spans="2:12" x14ac:dyDescent="0.25">
      <c r="B4" s="79"/>
      <c r="C4" s="80"/>
      <c r="D4" s="80"/>
      <c r="E4" s="80"/>
      <c r="F4" s="80"/>
      <c r="G4" s="80"/>
      <c r="H4" s="80"/>
      <c r="I4" s="80"/>
      <c r="J4" s="80"/>
      <c r="K4" s="80"/>
      <c r="L4" s="107"/>
    </row>
    <row r="5" spans="2:12" x14ac:dyDescent="0.25">
      <c r="B5" s="79"/>
      <c r="C5" s="80"/>
      <c r="D5" s="80"/>
      <c r="E5" s="425" t="s">
        <v>74</v>
      </c>
      <c r="F5" s="425"/>
      <c r="G5" s="425"/>
      <c r="H5" s="80"/>
      <c r="I5" s="80"/>
      <c r="J5" s="80"/>
      <c r="K5" s="80"/>
      <c r="L5" s="107"/>
    </row>
    <row r="6" spans="2:12" x14ac:dyDescent="0.25">
      <c r="B6" s="79"/>
      <c r="C6" s="80"/>
      <c r="D6" s="80"/>
      <c r="E6" s="80" t="s">
        <v>75</v>
      </c>
      <c r="F6" s="80"/>
      <c r="G6" s="80"/>
      <c r="H6" s="80"/>
      <c r="I6" s="80"/>
      <c r="J6" s="80"/>
      <c r="K6" s="80"/>
      <c r="L6" s="107"/>
    </row>
    <row r="7" spans="2:12" x14ac:dyDescent="0.25">
      <c r="B7" s="79"/>
      <c r="C7" s="80"/>
      <c r="D7" s="80"/>
      <c r="E7" s="54" t="s">
        <v>98</v>
      </c>
      <c r="F7" s="80"/>
      <c r="G7" s="80"/>
      <c r="H7" s="80"/>
      <c r="I7" s="80"/>
      <c r="J7" s="80"/>
      <c r="K7" s="80"/>
      <c r="L7" s="107"/>
    </row>
    <row r="8" spans="2:12" x14ac:dyDescent="0.25">
      <c r="B8" s="79" t="s">
        <v>77</v>
      </c>
      <c r="C8" s="80"/>
      <c r="D8" s="80" t="s">
        <v>78</v>
      </c>
      <c r="E8" s="80"/>
      <c r="F8" s="80"/>
      <c r="G8" s="80" t="s">
        <v>79</v>
      </c>
      <c r="H8" s="80"/>
      <c r="I8" s="80"/>
      <c r="J8" s="80" t="s">
        <v>80</v>
      </c>
      <c r="K8" s="80"/>
      <c r="L8" s="107"/>
    </row>
    <row r="9" spans="2:12" x14ac:dyDescent="0.25">
      <c r="B9" s="79" t="s">
        <v>81</v>
      </c>
      <c r="C9" s="80"/>
      <c r="D9" s="80" t="s">
        <v>82</v>
      </c>
      <c r="E9" s="80"/>
      <c r="F9" s="80"/>
      <c r="G9" s="80" t="s">
        <v>83</v>
      </c>
      <c r="H9" s="80"/>
      <c r="I9" s="80"/>
      <c r="J9" s="80"/>
      <c r="K9" s="80"/>
      <c r="L9" s="107"/>
    </row>
    <row r="10" spans="2:12" ht="15.75" thickBot="1" x14ac:dyDescent="0.3">
      <c r="B10" s="79"/>
      <c r="C10" s="80"/>
      <c r="D10" s="80"/>
      <c r="E10" s="80"/>
      <c r="F10" s="80"/>
      <c r="G10" s="80"/>
      <c r="H10" s="80"/>
      <c r="I10" s="80"/>
      <c r="J10" s="80"/>
      <c r="K10" s="80"/>
      <c r="L10" s="107"/>
    </row>
    <row r="11" spans="2:12" ht="15.75" thickBot="1" x14ac:dyDescent="0.3">
      <c r="B11" s="108"/>
      <c r="C11" s="54"/>
      <c r="D11" s="426" t="s">
        <v>99</v>
      </c>
      <c r="E11" s="427"/>
      <c r="F11" s="428"/>
      <c r="G11" s="429" t="s">
        <v>100</v>
      </c>
      <c r="H11" s="430"/>
      <c r="I11" s="431"/>
      <c r="J11" s="429" t="s">
        <v>101</v>
      </c>
      <c r="K11" s="431"/>
      <c r="L11" s="107"/>
    </row>
    <row r="12" spans="2:12" ht="15.75" thickBot="1" x14ac:dyDescent="0.3">
      <c r="B12" s="108"/>
      <c r="C12" s="54"/>
      <c r="D12" s="432" t="s">
        <v>15</v>
      </c>
      <c r="E12" s="430" t="s">
        <v>102</v>
      </c>
      <c r="F12" s="430"/>
      <c r="G12" s="432" t="s">
        <v>15</v>
      </c>
      <c r="H12" s="434" t="s">
        <v>84</v>
      </c>
      <c r="I12" s="435"/>
      <c r="J12" s="432" t="s">
        <v>15</v>
      </c>
      <c r="K12" s="432" t="s">
        <v>103</v>
      </c>
      <c r="L12" s="107"/>
    </row>
    <row r="13" spans="2:12" ht="15.75" thickBot="1" x14ac:dyDescent="0.3">
      <c r="B13" s="109" t="s">
        <v>86</v>
      </c>
      <c r="C13" s="110" t="s">
        <v>87</v>
      </c>
      <c r="D13" s="433"/>
      <c r="E13" s="111" t="s">
        <v>91</v>
      </c>
      <c r="F13" s="111" t="s">
        <v>104</v>
      </c>
      <c r="G13" s="433"/>
      <c r="H13" s="111" t="s">
        <v>91</v>
      </c>
      <c r="I13" s="111" t="s">
        <v>104</v>
      </c>
      <c r="J13" s="433"/>
      <c r="K13" s="433"/>
      <c r="L13" s="107"/>
    </row>
    <row r="14" spans="2:12" x14ac:dyDescent="0.25">
      <c r="B14" s="82">
        <v>44013</v>
      </c>
      <c r="C14" s="83" t="s">
        <v>88</v>
      </c>
      <c r="D14" s="112">
        <v>100</v>
      </c>
      <c r="E14" s="113">
        <v>20</v>
      </c>
      <c r="F14" s="113">
        <f>D14*E14</f>
        <v>2000</v>
      </c>
      <c r="G14" s="112"/>
      <c r="H14" s="113"/>
      <c r="I14" s="113"/>
      <c r="J14" s="112">
        <f>D14-H14</f>
        <v>100</v>
      </c>
      <c r="K14" s="114">
        <v>2000</v>
      </c>
      <c r="L14" s="107"/>
    </row>
    <row r="15" spans="2:12" x14ac:dyDescent="0.25">
      <c r="B15" s="82">
        <v>44016</v>
      </c>
      <c r="C15" s="83" t="s">
        <v>88</v>
      </c>
      <c r="D15" s="83">
        <v>100</v>
      </c>
      <c r="E15" s="84">
        <v>22</v>
      </c>
      <c r="F15" s="84">
        <f>D15*E15</f>
        <v>2200</v>
      </c>
      <c r="G15" s="83"/>
      <c r="H15" s="84"/>
      <c r="I15" s="84"/>
      <c r="J15" s="83">
        <f>J14+D15</f>
        <v>200</v>
      </c>
      <c r="K15" s="49">
        <v>4200</v>
      </c>
      <c r="L15" s="107"/>
    </row>
    <row r="16" spans="2:12" x14ac:dyDescent="0.25">
      <c r="B16" s="82">
        <v>44018</v>
      </c>
      <c r="C16" s="83" t="s">
        <v>88</v>
      </c>
      <c r="D16" s="83">
        <v>100</v>
      </c>
      <c r="E16" s="84">
        <v>23</v>
      </c>
      <c r="F16" s="84">
        <f>D16*E16</f>
        <v>2300</v>
      </c>
      <c r="G16" s="83"/>
      <c r="H16" s="84"/>
      <c r="I16" s="84"/>
      <c r="J16" s="83">
        <f t="shared" ref="J16" si="0">J15+D16</f>
        <v>300</v>
      </c>
      <c r="K16" s="49">
        <v>6500</v>
      </c>
      <c r="L16" s="107"/>
    </row>
    <row r="17" spans="2:12" ht="15.75" thickBot="1" x14ac:dyDescent="0.3">
      <c r="B17" s="82">
        <v>44024</v>
      </c>
      <c r="C17" s="83" t="s">
        <v>89</v>
      </c>
      <c r="D17" s="83"/>
      <c r="E17" s="84"/>
      <c r="F17" s="84"/>
      <c r="G17" s="87">
        <v>50</v>
      </c>
      <c r="H17" s="97">
        <f>E14</f>
        <v>20</v>
      </c>
      <c r="I17" s="115">
        <f>G17*H17</f>
        <v>1000</v>
      </c>
      <c r="J17" s="83">
        <f>J16-G17</f>
        <v>250</v>
      </c>
      <c r="K17" s="49">
        <v>5500</v>
      </c>
      <c r="L17" s="107"/>
    </row>
    <row r="18" spans="2:12" ht="15.75" thickBot="1" x14ac:dyDescent="0.3">
      <c r="B18" s="82">
        <v>44030</v>
      </c>
      <c r="C18" s="83" t="s">
        <v>89</v>
      </c>
      <c r="D18" s="83"/>
      <c r="E18" s="84"/>
      <c r="F18" s="88"/>
      <c r="G18" s="116">
        <v>50</v>
      </c>
      <c r="H18" s="117">
        <f>E14</f>
        <v>20</v>
      </c>
      <c r="I18" s="118">
        <v>1000</v>
      </c>
      <c r="J18" s="83">
        <f>J17-G18</f>
        <v>200</v>
      </c>
      <c r="K18" s="119">
        <v>4500</v>
      </c>
      <c r="L18" s="107"/>
    </row>
    <row r="19" spans="2:12" ht="15.75" thickBot="1" x14ac:dyDescent="0.3">
      <c r="B19" s="82">
        <v>44030</v>
      </c>
      <c r="C19" s="83" t="s">
        <v>89</v>
      </c>
      <c r="D19" s="83"/>
      <c r="E19" s="84"/>
      <c r="F19" s="88"/>
      <c r="G19" s="116">
        <v>70</v>
      </c>
      <c r="H19" s="117">
        <f>E15</f>
        <v>22</v>
      </c>
      <c r="I19" s="120"/>
      <c r="J19" s="100">
        <f>J18-G19</f>
        <v>130</v>
      </c>
      <c r="K19" s="121"/>
      <c r="L19" s="107"/>
    </row>
    <row r="20" spans="2:12" ht="15.75" thickBot="1" x14ac:dyDescent="0.3">
      <c r="B20" s="82">
        <v>44032</v>
      </c>
      <c r="C20" s="83" t="s">
        <v>88</v>
      </c>
      <c r="D20" s="83">
        <v>225</v>
      </c>
      <c r="E20" s="84">
        <v>21</v>
      </c>
      <c r="F20" s="84">
        <f t="shared" ref="F20" si="1">D20*E20</f>
        <v>4725</v>
      </c>
      <c r="G20" s="96"/>
      <c r="H20" s="122"/>
      <c r="I20" s="122"/>
      <c r="J20" s="83">
        <f>J19+D20</f>
        <v>355</v>
      </c>
      <c r="K20" s="114">
        <v>7685</v>
      </c>
      <c r="L20" s="107"/>
    </row>
    <row r="21" spans="2:12" ht="15.75" thickBot="1" x14ac:dyDescent="0.3">
      <c r="B21" s="82">
        <v>44041</v>
      </c>
      <c r="C21" s="83" t="s">
        <v>89</v>
      </c>
      <c r="D21" s="83"/>
      <c r="E21" s="83"/>
      <c r="F21" s="88"/>
      <c r="G21" s="116">
        <v>30</v>
      </c>
      <c r="H21" s="117">
        <f>E15</f>
        <v>22</v>
      </c>
      <c r="I21" s="120"/>
      <c r="J21" s="123">
        <f>J20-G21</f>
        <v>325</v>
      </c>
      <c r="K21" s="119">
        <v>7025</v>
      </c>
      <c r="L21" s="107"/>
    </row>
    <row r="22" spans="2:12" ht="15.75" thickBot="1" x14ac:dyDescent="0.3">
      <c r="B22" s="82">
        <v>44041</v>
      </c>
      <c r="C22" s="83" t="s">
        <v>89</v>
      </c>
      <c r="D22" s="83"/>
      <c r="E22" s="83"/>
      <c r="F22" s="88"/>
      <c r="G22" s="116">
        <v>80</v>
      </c>
      <c r="H22" s="117">
        <f>E16</f>
        <v>23</v>
      </c>
      <c r="I22" s="120"/>
      <c r="J22" s="100">
        <f>J21-G22</f>
        <v>245</v>
      </c>
      <c r="K22" s="121"/>
      <c r="L22" s="107"/>
    </row>
    <row r="23" spans="2:12" x14ac:dyDescent="0.25">
      <c r="B23" s="79"/>
      <c r="C23" s="80"/>
      <c r="D23" s="80"/>
      <c r="E23" s="80"/>
      <c r="F23" s="80"/>
      <c r="G23" s="80"/>
      <c r="H23" s="80"/>
      <c r="I23" s="80"/>
      <c r="J23" s="80"/>
      <c r="K23" s="80"/>
      <c r="L23" s="107"/>
    </row>
    <row r="24" spans="2:12" x14ac:dyDescent="0.25">
      <c r="B24" s="79" t="s">
        <v>105</v>
      </c>
      <c r="C24" s="80"/>
      <c r="D24" s="80"/>
      <c r="E24" s="80"/>
      <c r="F24" s="80"/>
      <c r="G24" s="80"/>
      <c r="H24" s="80"/>
      <c r="I24" s="80"/>
      <c r="J24" s="80"/>
      <c r="K24" s="80"/>
      <c r="L24" s="107"/>
    </row>
    <row r="25" spans="2:12" x14ac:dyDescent="0.25">
      <c r="B25" s="79"/>
      <c r="C25" s="80" t="s">
        <v>106</v>
      </c>
      <c r="D25" s="80"/>
      <c r="E25" s="80"/>
      <c r="F25" s="80"/>
      <c r="G25" s="80"/>
      <c r="H25" s="80"/>
      <c r="I25" s="80"/>
      <c r="J25" s="80"/>
      <c r="K25" s="80"/>
      <c r="L25" s="107"/>
    </row>
    <row r="26" spans="2:12" x14ac:dyDescent="0.25">
      <c r="B26" s="79"/>
      <c r="C26" s="80"/>
      <c r="D26" s="80"/>
      <c r="E26" s="80"/>
      <c r="F26" s="80"/>
      <c r="G26" s="80"/>
      <c r="H26" s="80"/>
      <c r="I26" s="80"/>
      <c r="J26" s="80"/>
      <c r="K26" s="80"/>
      <c r="L26" s="107"/>
    </row>
    <row r="27" spans="2:12" ht="15.75" thickBot="1" x14ac:dyDescent="0.3">
      <c r="B27" s="71"/>
      <c r="C27" s="102"/>
      <c r="D27" s="102"/>
      <c r="E27" s="102"/>
      <c r="F27" s="102"/>
      <c r="G27" s="102"/>
      <c r="H27" s="102"/>
      <c r="I27" s="102"/>
      <c r="J27" s="102"/>
      <c r="K27" s="102"/>
      <c r="L27" s="103"/>
    </row>
  </sheetData>
  <mergeCells count="10">
    <mergeCell ref="E5:G5"/>
    <mergeCell ref="D11:F11"/>
    <mergeCell ref="G11:I11"/>
    <mergeCell ref="J11:K11"/>
    <mergeCell ref="D12:D13"/>
    <mergeCell ref="E12:F12"/>
    <mergeCell ref="G12:G13"/>
    <mergeCell ref="H12:I12"/>
    <mergeCell ref="J12:J13"/>
    <mergeCell ref="K12:K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23"/>
  <sheetViews>
    <sheetView showGridLines="0" workbookViewId="0">
      <selection activeCell="G20" sqref="G20"/>
    </sheetView>
  </sheetViews>
  <sheetFormatPr baseColWidth="10" defaultRowHeight="15" x14ac:dyDescent="0.25"/>
  <sheetData>
    <row r="3" spans="2:12" ht="15.75" thickBot="1" x14ac:dyDescent="0.3"/>
    <row r="4" spans="2:12" x14ac:dyDescent="0.25">
      <c r="B4" s="77"/>
      <c r="C4" s="78"/>
      <c r="D4" s="78"/>
      <c r="E4" s="78"/>
      <c r="F4" s="78"/>
      <c r="G4" s="78"/>
      <c r="H4" s="78"/>
      <c r="I4" s="78"/>
      <c r="J4" s="78"/>
      <c r="K4" s="78"/>
      <c r="L4" s="56"/>
    </row>
    <row r="5" spans="2:12" x14ac:dyDescent="0.25">
      <c r="B5" s="79"/>
      <c r="C5" s="80"/>
      <c r="D5" s="80"/>
      <c r="E5" s="54" t="s">
        <v>74</v>
      </c>
      <c r="F5" s="80"/>
      <c r="G5" s="80"/>
      <c r="H5" s="80"/>
      <c r="I5" s="80"/>
      <c r="J5" s="80"/>
      <c r="K5" s="80"/>
      <c r="L5" s="58"/>
    </row>
    <row r="6" spans="2:12" x14ac:dyDescent="0.25">
      <c r="B6" s="79"/>
      <c r="C6" s="80"/>
      <c r="D6" s="80"/>
      <c r="E6" s="80" t="s">
        <v>75</v>
      </c>
      <c r="F6" s="80"/>
      <c r="G6" s="80"/>
      <c r="H6" s="80"/>
      <c r="I6" s="80"/>
      <c r="J6" s="80"/>
      <c r="K6" s="80"/>
      <c r="L6" s="58"/>
    </row>
    <row r="7" spans="2:12" x14ac:dyDescent="0.25">
      <c r="B7" s="79"/>
      <c r="C7" s="80"/>
      <c r="D7" s="80"/>
      <c r="E7" s="54" t="s">
        <v>76</v>
      </c>
      <c r="F7" s="80"/>
      <c r="G7" s="80"/>
      <c r="H7" s="80"/>
      <c r="I7" s="80"/>
      <c r="J7" s="80"/>
      <c r="K7" s="80"/>
      <c r="L7" s="58"/>
    </row>
    <row r="8" spans="2:12" x14ac:dyDescent="0.25">
      <c r="B8" s="79" t="s">
        <v>77</v>
      </c>
      <c r="C8" s="80"/>
      <c r="D8" s="80" t="s">
        <v>78</v>
      </c>
      <c r="E8" s="80"/>
      <c r="F8" s="80"/>
      <c r="G8" s="80" t="s">
        <v>79</v>
      </c>
      <c r="H8" s="80"/>
      <c r="I8" s="80"/>
      <c r="J8" s="80" t="s">
        <v>80</v>
      </c>
      <c r="K8" s="80"/>
      <c r="L8" s="58"/>
    </row>
    <row r="9" spans="2:12" ht="15.75" thickBot="1" x14ac:dyDescent="0.3">
      <c r="B9" s="79" t="s">
        <v>81</v>
      </c>
      <c r="C9" s="80"/>
      <c r="D9" s="80" t="s">
        <v>82</v>
      </c>
      <c r="E9" s="80"/>
      <c r="F9" s="80"/>
      <c r="G9" s="80" t="s">
        <v>83</v>
      </c>
      <c r="H9" s="80"/>
      <c r="I9" s="80"/>
      <c r="J9" s="80"/>
      <c r="K9" s="80"/>
      <c r="L9" s="58"/>
    </row>
    <row r="10" spans="2:12" ht="15.75" thickBot="1" x14ac:dyDescent="0.3">
      <c r="B10" s="79"/>
      <c r="C10" s="80"/>
      <c r="D10" s="429" t="s">
        <v>15</v>
      </c>
      <c r="E10" s="430"/>
      <c r="F10" s="431"/>
      <c r="G10" s="429" t="s">
        <v>84</v>
      </c>
      <c r="H10" s="431"/>
      <c r="I10" s="429" t="s">
        <v>85</v>
      </c>
      <c r="J10" s="430"/>
      <c r="K10" s="431"/>
      <c r="L10" s="58"/>
    </row>
    <row r="11" spans="2:12" ht="20.100000000000001" customHeight="1" x14ac:dyDescent="0.25">
      <c r="B11" s="81" t="s">
        <v>86</v>
      </c>
      <c r="C11" s="47" t="s">
        <v>87</v>
      </c>
      <c r="D11" s="47" t="s">
        <v>88</v>
      </c>
      <c r="E11" s="47" t="s">
        <v>89</v>
      </c>
      <c r="F11" s="47" t="s">
        <v>90</v>
      </c>
      <c r="G11" s="47" t="s">
        <v>91</v>
      </c>
      <c r="H11" s="47" t="s">
        <v>92</v>
      </c>
      <c r="I11" s="47" t="s">
        <v>93</v>
      </c>
      <c r="J11" s="47" t="s">
        <v>94</v>
      </c>
      <c r="K11" s="47" t="s">
        <v>95</v>
      </c>
      <c r="L11" s="58"/>
    </row>
    <row r="12" spans="2:12" ht="20.100000000000001" customHeight="1" x14ac:dyDescent="0.25">
      <c r="B12" s="82">
        <v>44013</v>
      </c>
      <c r="C12" s="83" t="s">
        <v>88</v>
      </c>
      <c r="D12" s="83">
        <v>100</v>
      </c>
      <c r="E12" s="83"/>
      <c r="F12" s="83">
        <v>100</v>
      </c>
      <c r="G12" s="84">
        <v>20</v>
      </c>
      <c r="H12" s="85">
        <v>20</v>
      </c>
      <c r="I12" s="85">
        <f>D12*G12</f>
        <v>2000</v>
      </c>
      <c r="J12" s="83"/>
      <c r="K12" s="85">
        <f>I12-J12</f>
        <v>2000</v>
      </c>
      <c r="L12" s="58"/>
    </row>
    <row r="13" spans="2:12" ht="20.100000000000001" customHeight="1" thickBot="1" x14ac:dyDescent="0.3">
      <c r="B13" s="82">
        <v>44016</v>
      </c>
      <c r="C13" s="83" t="s">
        <v>88</v>
      </c>
      <c r="D13" s="83">
        <v>100</v>
      </c>
      <c r="E13" s="83"/>
      <c r="F13" s="83">
        <v>200</v>
      </c>
      <c r="G13" s="84">
        <v>22</v>
      </c>
      <c r="H13" s="86">
        <v>21</v>
      </c>
      <c r="I13" s="85">
        <f t="shared" ref="I13" si="0">D13*G13</f>
        <v>2200</v>
      </c>
      <c r="J13" s="83"/>
      <c r="K13" s="85">
        <f>K12+I13-J13</f>
        <v>4200</v>
      </c>
      <c r="L13" s="58"/>
    </row>
    <row r="14" spans="2:12" ht="20.100000000000001" customHeight="1" thickBot="1" x14ac:dyDescent="0.3">
      <c r="B14" s="82">
        <v>44018</v>
      </c>
      <c r="C14" s="83" t="s">
        <v>88</v>
      </c>
      <c r="D14" s="83">
        <v>100</v>
      </c>
      <c r="E14" s="83"/>
      <c r="F14" s="87">
        <v>300</v>
      </c>
      <c r="G14" s="88">
        <v>23</v>
      </c>
      <c r="H14" s="89"/>
      <c r="I14" s="90">
        <f>D14*G14</f>
        <v>2300</v>
      </c>
      <c r="J14" s="87"/>
      <c r="K14" s="85">
        <f t="shared" ref="K14" si="1">K13+I14-J14</f>
        <v>6500</v>
      </c>
      <c r="L14" s="58"/>
    </row>
    <row r="15" spans="2:12" ht="20.100000000000001" customHeight="1" thickBot="1" x14ac:dyDescent="0.3">
      <c r="B15" s="82">
        <v>44024</v>
      </c>
      <c r="C15" s="83" t="s">
        <v>89</v>
      </c>
      <c r="D15" s="83"/>
      <c r="E15" s="91">
        <v>50</v>
      </c>
      <c r="F15" s="92"/>
      <c r="G15" s="93"/>
      <c r="H15" s="89"/>
      <c r="I15" s="94"/>
      <c r="J15" s="89"/>
      <c r="K15" s="95"/>
      <c r="L15" s="58"/>
    </row>
    <row r="16" spans="2:12" ht="20.100000000000001" customHeight="1" thickBot="1" x14ac:dyDescent="0.3">
      <c r="B16" s="82">
        <v>44030</v>
      </c>
      <c r="C16" s="83" t="s">
        <v>89</v>
      </c>
      <c r="D16" s="83"/>
      <c r="E16" s="91">
        <v>120</v>
      </c>
      <c r="F16" s="92"/>
      <c r="G16" s="93"/>
      <c r="H16" s="89"/>
      <c r="I16" s="94"/>
      <c r="J16" s="89"/>
      <c r="K16" s="95"/>
      <c r="L16" s="58"/>
    </row>
    <row r="17" spans="2:12" ht="20.100000000000001" customHeight="1" thickBot="1" x14ac:dyDescent="0.3">
      <c r="B17" s="82">
        <v>44032</v>
      </c>
      <c r="C17" s="83" t="s">
        <v>88</v>
      </c>
      <c r="D17" s="83">
        <v>225</v>
      </c>
      <c r="E17" s="83"/>
      <c r="F17" s="96">
        <v>355</v>
      </c>
      <c r="G17" s="97">
        <v>21</v>
      </c>
      <c r="H17" s="98">
        <v>21.24413145539906</v>
      </c>
      <c r="I17" s="85">
        <f t="shared" ref="I17" si="2">D17*G17</f>
        <v>4725</v>
      </c>
      <c r="J17" s="96"/>
      <c r="K17" s="99"/>
      <c r="L17" s="58"/>
    </row>
    <row r="18" spans="2:12" ht="20.100000000000001" customHeight="1" thickBot="1" x14ac:dyDescent="0.3">
      <c r="B18" s="82">
        <v>44041</v>
      </c>
      <c r="C18" s="83" t="s">
        <v>89</v>
      </c>
      <c r="D18" s="83"/>
      <c r="E18" s="91">
        <v>110</v>
      </c>
      <c r="F18" s="92"/>
      <c r="G18" s="100"/>
      <c r="H18" s="89"/>
      <c r="I18" s="94"/>
      <c r="J18" s="89"/>
      <c r="K18" s="95"/>
      <c r="L18" s="58"/>
    </row>
    <row r="19" spans="2:12" x14ac:dyDescent="0.25">
      <c r="B19" s="79"/>
      <c r="C19" s="80"/>
      <c r="D19" s="80"/>
      <c r="E19" s="80"/>
      <c r="F19" s="80"/>
      <c r="G19" s="80"/>
      <c r="H19" s="80"/>
      <c r="I19" s="101"/>
      <c r="J19" s="80"/>
      <c r="K19" s="101"/>
      <c r="L19" s="58"/>
    </row>
    <row r="20" spans="2:12" x14ac:dyDescent="0.25">
      <c r="B20" s="79" t="s">
        <v>96</v>
      </c>
      <c r="C20" s="80"/>
      <c r="D20" s="80"/>
      <c r="E20" s="80"/>
      <c r="F20" s="80"/>
      <c r="G20" s="80"/>
      <c r="H20" s="80"/>
      <c r="I20" s="101"/>
      <c r="J20" s="80"/>
      <c r="K20" s="101"/>
      <c r="L20" s="58"/>
    </row>
    <row r="21" spans="2:12" x14ac:dyDescent="0.25">
      <c r="B21" s="79"/>
      <c r="C21" s="80" t="s">
        <v>97</v>
      </c>
      <c r="D21" s="80"/>
      <c r="E21" s="80"/>
      <c r="F21" s="80"/>
      <c r="G21" s="80"/>
      <c r="H21" s="80"/>
      <c r="I21" s="80"/>
      <c r="J21" s="80"/>
      <c r="K21" s="80"/>
      <c r="L21" s="58"/>
    </row>
    <row r="22" spans="2:12" x14ac:dyDescent="0.25">
      <c r="B22" s="68"/>
      <c r="C22" s="17"/>
      <c r="D22" s="17"/>
      <c r="E22" s="17"/>
      <c r="F22" s="17"/>
      <c r="G22" s="17"/>
      <c r="H22" s="17"/>
      <c r="I22" s="17"/>
      <c r="J22" s="17"/>
      <c r="K22" s="17"/>
      <c r="L22" s="58"/>
    </row>
    <row r="23" spans="2:12" ht="15.75" thickBot="1" x14ac:dyDescent="0.3">
      <c r="B23" s="71"/>
      <c r="C23" s="102"/>
      <c r="D23" s="102"/>
      <c r="E23" s="102"/>
      <c r="F23" s="102"/>
      <c r="G23" s="102"/>
      <c r="H23" s="102"/>
      <c r="I23" s="102"/>
      <c r="J23" s="102"/>
      <c r="K23" s="102"/>
      <c r="L23" s="103"/>
    </row>
  </sheetData>
  <mergeCells count="3">
    <mergeCell ref="D10:F10"/>
    <mergeCell ref="G10:H10"/>
    <mergeCell ref="I10:K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50"/>
  <sheetViews>
    <sheetView showGridLines="0" topLeftCell="B4" workbookViewId="0">
      <selection activeCell="B4" sqref="B4"/>
    </sheetView>
  </sheetViews>
  <sheetFormatPr baseColWidth="10" defaultRowHeight="15" x14ac:dyDescent="0.25"/>
  <cols>
    <col min="1" max="1" width="19.28515625" customWidth="1"/>
    <col min="2" max="2" width="24.28515625" bestFit="1" customWidth="1"/>
    <col min="3" max="3" width="34.28515625" customWidth="1"/>
    <col min="4" max="4" width="34.140625" customWidth="1"/>
    <col min="6" max="6" width="15.140625" customWidth="1"/>
  </cols>
  <sheetData>
    <row r="3" spans="2:9" ht="16.5" x14ac:dyDescent="0.3">
      <c r="B3" s="28" t="s">
        <v>247</v>
      </c>
      <c r="C3" s="45">
        <v>2000</v>
      </c>
      <c r="D3" t="s">
        <v>15</v>
      </c>
      <c r="G3" s="300" t="s">
        <v>248</v>
      </c>
      <c r="H3" s="301" t="s">
        <v>249</v>
      </c>
      <c r="I3" s="300"/>
    </row>
    <row r="4" spans="2:9" ht="16.5" x14ac:dyDescent="0.3">
      <c r="B4" s="28" t="s">
        <v>250</v>
      </c>
      <c r="C4" s="28">
        <v>20</v>
      </c>
      <c r="G4" s="300" t="s">
        <v>251</v>
      </c>
      <c r="H4" s="301" t="s">
        <v>252</v>
      </c>
      <c r="I4" s="300"/>
    </row>
    <row r="5" spans="2:9" x14ac:dyDescent="0.25">
      <c r="B5" s="28" t="s">
        <v>253</v>
      </c>
      <c r="C5" s="28">
        <v>2</v>
      </c>
      <c r="D5" t="s">
        <v>254</v>
      </c>
    </row>
    <row r="9" spans="2:9" x14ac:dyDescent="0.25">
      <c r="B9" t="s">
        <v>255</v>
      </c>
    </row>
    <row r="12" spans="2:9" x14ac:dyDescent="0.25">
      <c r="B12" s="8"/>
      <c r="C12" s="9"/>
      <c r="D12" s="9"/>
      <c r="E12" s="9"/>
      <c r="F12" s="10"/>
    </row>
    <row r="13" spans="2:9" x14ac:dyDescent="0.25">
      <c r="B13" s="436" t="s">
        <v>256</v>
      </c>
      <c r="C13" s="302"/>
      <c r="D13" s="34" t="s">
        <v>257</v>
      </c>
      <c r="E13" s="4" t="s">
        <v>258</v>
      </c>
      <c r="F13" s="22"/>
    </row>
    <row r="14" spans="2:9" x14ac:dyDescent="0.25">
      <c r="B14" s="437"/>
      <c r="C14" s="302"/>
      <c r="D14" s="33" t="s">
        <v>259</v>
      </c>
      <c r="E14" s="27">
        <f>C5</f>
        <v>2</v>
      </c>
      <c r="F14" s="13"/>
    </row>
    <row r="15" spans="2:9" x14ac:dyDescent="0.25">
      <c r="B15" s="14"/>
      <c r="C15" s="17"/>
      <c r="D15" s="303" t="s">
        <v>260</v>
      </c>
      <c r="E15" s="304">
        <f>2*(C3*C4)/C5</f>
        <v>40000</v>
      </c>
      <c r="F15" s="13"/>
    </row>
    <row r="16" spans="2:9" x14ac:dyDescent="0.25">
      <c r="B16" s="14"/>
      <c r="C16" s="17"/>
      <c r="D16" s="17"/>
      <c r="E16" s="17"/>
      <c r="F16" s="13"/>
    </row>
    <row r="17" spans="1:6" x14ac:dyDescent="0.25">
      <c r="B17" s="23" t="s">
        <v>261</v>
      </c>
      <c r="C17" s="23"/>
      <c r="D17" s="42">
        <f>SQRT(E15)</f>
        <v>200</v>
      </c>
      <c r="E17" s="2" t="s">
        <v>262</v>
      </c>
      <c r="F17" s="13"/>
    </row>
    <row r="18" spans="1:6" x14ac:dyDescent="0.25">
      <c r="B18" s="20"/>
      <c r="C18" s="31"/>
      <c r="D18" s="30"/>
      <c r="E18" s="31"/>
      <c r="F18" s="22"/>
    </row>
    <row r="19" spans="1:6" x14ac:dyDescent="0.25">
      <c r="B19" s="17"/>
      <c r="C19" s="17"/>
      <c r="D19" s="32"/>
      <c r="E19" s="17"/>
      <c r="F19" s="17"/>
    </row>
    <row r="22" spans="1:6" x14ac:dyDescent="0.25">
      <c r="B22" s="8"/>
      <c r="C22" s="9"/>
      <c r="D22" s="9"/>
      <c r="E22" s="9"/>
      <c r="F22" s="10"/>
    </row>
    <row r="23" spans="1:6" x14ac:dyDescent="0.25">
      <c r="B23" s="438" t="s">
        <v>263</v>
      </c>
      <c r="C23" s="305"/>
      <c r="D23" s="34" t="s">
        <v>264</v>
      </c>
      <c r="E23" s="306">
        <f>C3</f>
        <v>2000</v>
      </c>
      <c r="F23" s="13"/>
    </row>
    <row r="24" spans="1:6" x14ac:dyDescent="0.25">
      <c r="B24" s="438"/>
      <c r="C24" s="307"/>
      <c r="D24" s="33" t="s">
        <v>265</v>
      </c>
      <c r="E24" s="308">
        <f>D17</f>
        <v>200</v>
      </c>
      <c r="F24" s="13"/>
    </row>
    <row r="25" spans="1:6" x14ac:dyDescent="0.25">
      <c r="B25" s="14"/>
      <c r="C25" s="17"/>
      <c r="D25" s="17"/>
      <c r="E25" s="17"/>
      <c r="F25" s="13"/>
    </row>
    <row r="26" spans="1:6" x14ac:dyDescent="0.25">
      <c r="B26" s="14"/>
      <c r="C26" s="17"/>
      <c r="D26" s="17"/>
      <c r="E26" s="17"/>
      <c r="F26" s="13"/>
    </row>
    <row r="27" spans="1:6" x14ac:dyDescent="0.25">
      <c r="B27" s="28" t="str">
        <f>B23</f>
        <v>NÚMERO DE PEDIDOS</v>
      </c>
      <c r="C27" s="28"/>
      <c r="D27" s="45">
        <f>E23/E24</f>
        <v>10</v>
      </c>
      <c r="E27" s="309" t="s">
        <v>266</v>
      </c>
      <c r="F27" s="13"/>
    </row>
    <row r="28" spans="1:6" x14ac:dyDescent="0.25">
      <c r="B28" s="20"/>
      <c r="C28" s="31"/>
      <c r="D28" s="30"/>
      <c r="E28" s="31"/>
      <c r="F28" s="22"/>
    </row>
    <row r="31" spans="1:6" ht="15.75" thickBot="1" x14ac:dyDescent="0.3"/>
    <row r="32" spans="1:6" x14ac:dyDescent="0.25">
      <c r="A32" s="77"/>
      <c r="B32" s="78"/>
      <c r="C32" s="78"/>
      <c r="D32" s="78"/>
      <c r="E32" s="78"/>
      <c r="F32" s="56"/>
    </row>
    <row r="33" spans="1:6" x14ac:dyDescent="0.25">
      <c r="A33" s="68"/>
      <c r="B33" s="17" t="s">
        <v>267</v>
      </c>
      <c r="C33" s="17">
        <v>100</v>
      </c>
      <c r="D33" s="17" t="s">
        <v>268</v>
      </c>
      <c r="E33" s="17"/>
      <c r="F33" s="58"/>
    </row>
    <row r="34" spans="1:6" x14ac:dyDescent="0.25">
      <c r="A34" s="68"/>
      <c r="B34" s="17" t="s">
        <v>269</v>
      </c>
      <c r="C34" s="17">
        <v>80</v>
      </c>
      <c r="D34" s="17" t="s">
        <v>268</v>
      </c>
      <c r="E34" s="17"/>
      <c r="F34" s="58"/>
    </row>
    <row r="35" spans="1:6" x14ac:dyDescent="0.25">
      <c r="A35" s="68"/>
      <c r="B35" s="17" t="s">
        <v>270</v>
      </c>
      <c r="C35" s="17">
        <v>40</v>
      </c>
      <c r="D35" s="17" t="s">
        <v>268</v>
      </c>
      <c r="E35" s="17"/>
      <c r="F35" s="58"/>
    </row>
    <row r="36" spans="1:6" x14ac:dyDescent="0.25">
      <c r="A36" s="68"/>
      <c r="B36" s="17" t="s">
        <v>271</v>
      </c>
      <c r="C36" s="17">
        <v>18</v>
      </c>
      <c r="D36" s="17" t="s">
        <v>272</v>
      </c>
      <c r="E36" s="17"/>
      <c r="F36" s="58"/>
    </row>
    <row r="37" spans="1:6" x14ac:dyDescent="0.25">
      <c r="A37" s="68"/>
      <c r="B37" s="17"/>
      <c r="C37" s="17"/>
      <c r="D37" s="17"/>
      <c r="E37" s="17"/>
      <c r="F37" s="58"/>
    </row>
    <row r="38" spans="1:6" x14ac:dyDescent="0.25">
      <c r="A38" s="68"/>
      <c r="B38" s="309" t="s">
        <v>273</v>
      </c>
      <c r="C38" s="17"/>
      <c r="D38" s="17"/>
      <c r="E38" s="17"/>
      <c r="F38" s="58"/>
    </row>
    <row r="39" spans="1:6" x14ac:dyDescent="0.25">
      <c r="A39" s="68"/>
      <c r="B39" s="17"/>
      <c r="C39" s="17"/>
      <c r="D39" s="17"/>
      <c r="E39" s="17"/>
      <c r="F39" s="58"/>
    </row>
    <row r="40" spans="1:6" x14ac:dyDescent="0.25">
      <c r="A40" s="68"/>
      <c r="B40" s="8">
        <f>C33-C34</f>
        <v>20</v>
      </c>
      <c r="C40" s="10" t="s">
        <v>274</v>
      </c>
      <c r="D40" s="17" t="s">
        <v>275</v>
      </c>
      <c r="E40" s="17"/>
      <c r="F40" s="58"/>
    </row>
    <row r="41" spans="1:6" ht="15.75" thickBot="1" x14ac:dyDescent="0.3">
      <c r="A41" s="68"/>
      <c r="B41" s="14">
        <f>C36</f>
        <v>18</v>
      </c>
      <c r="C41" s="13" t="s">
        <v>272</v>
      </c>
      <c r="D41" s="17"/>
      <c r="E41" s="17"/>
      <c r="F41" s="58"/>
    </row>
    <row r="42" spans="1:6" ht="15.75" thickBot="1" x14ac:dyDescent="0.3">
      <c r="A42" s="68"/>
      <c r="B42" s="310">
        <f>B40*B41</f>
        <v>360</v>
      </c>
      <c r="C42" s="311" t="s">
        <v>276</v>
      </c>
      <c r="D42" s="17"/>
      <c r="E42" s="17"/>
      <c r="F42" s="58"/>
    </row>
    <row r="43" spans="1:6" x14ac:dyDescent="0.25">
      <c r="A43" s="68"/>
      <c r="B43" s="17"/>
      <c r="C43" s="17"/>
      <c r="D43" s="17"/>
      <c r="E43" s="17"/>
      <c r="F43" s="58"/>
    </row>
    <row r="44" spans="1:6" x14ac:dyDescent="0.25">
      <c r="A44" s="68"/>
      <c r="B44" s="17"/>
      <c r="C44" s="17"/>
      <c r="D44" s="17"/>
      <c r="E44" s="17"/>
      <c r="F44" s="58"/>
    </row>
    <row r="45" spans="1:6" x14ac:dyDescent="0.25">
      <c r="A45" s="68"/>
      <c r="B45" s="309" t="s">
        <v>277</v>
      </c>
      <c r="C45" s="17"/>
      <c r="D45" s="17"/>
      <c r="E45" s="17"/>
      <c r="F45" s="58"/>
    </row>
    <row r="46" spans="1:6" x14ac:dyDescent="0.25">
      <c r="A46" s="68"/>
      <c r="B46" s="17"/>
      <c r="C46" s="17"/>
      <c r="D46" s="17"/>
      <c r="E46" s="17"/>
      <c r="F46" s="58"/>
    </row>
    <row r="47" spans="1:6" x14ac:dyDescent="0.25">
      <c r="A47" s="68"/>
      <c r="B47" s="312">
        <f>B42</f>
        <v>360</v>
      </c>
      <c r="C47" s="10" t="s">
        <v>278</v>
      </c>
      <c r="D47" s="17"/>
      <c r="E47" s="17"/>
      <c r="F47" s="58"/>
    </row>
    <row r="48" spans="1:6" ht="15.75" thickBot="1" x14ac:dyDescent="0.3">
      <c r="A48" s="313" t="s">
        <v>279</v>
      </c>
      <c r="B48" s="314">
        <f>C34*C36</f>
        <v>1440</v>
      </c>
      <c r="C48" s="13" t="s">
        <v>280</v>
      </c>
      <c r="D48" s="17"/>
      <c r="E48" s="17"/>
      <c r="F48" s="58"/>
    </row>
    <row r="49" spans="1:6" ht="15.75" thickBot="1" x14ac:dyDescent="0.3">
      <c r="A49" s="68"/>
      <c r="B49" s="315">
        <f>B47+B48</f>
        <v>1800</v>
      </c>
      <c r="C49" s="311" t="s">
        <v>281</v>
      </c>
      <c r="D49" s="17"/>
      <c r="E49" s="17"/>
      <c r="F49" s="58"/>
    </row>
    <row r="50" spans="1:6" ht="15.75" thickBot="1" x14ac:dyDescent="0.3">
      <c r="A50" s="71"/>
      <c r="B50" s="102"/>
      <c r="C50" s="102"/>
      <c r="D50" s="102"/>
      <c r="E50" s="102"/>
      <c r="F50" s="103"/>
    </row>
  </sheetData>
  <mergeCells count="2">
    <mergeCell ref="B13:B14"/>
    <mergeCell ref="B23:B24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1"/>
  <sheetViews>
    <sheetView showGridLines="0" workbookViewId="0">
      <selection activeCell="G54" sqref="G54"/>
    </sheetView>
  </sheetViews>
  <sheetFormatPr baseColWidth="10" defaultRowHeight="15" x14ac:dyDescent="0.25"/>
  <cols>
    <col min="1" max="1" width="19.28515625" customWidth="1"/>
    <col min="2" max="2" width="30" customWidth="1"/>
    <col min="3" max="3" width="17.42578125" customWidth="1"/>
    <col min="4" max="4" width="34.140625" customWidth="1"/>
    <col min="6" max="6" width="17.5703125" customWidth="1"/>
  </cols>
  <sheetData>
    <row r="3" spans="2:8" ht="16.5" x14ac:dyDescent="0.3">
      <c r="B3" s="28" t="s">
        <v>247</v>
      </c>
      <c r="C3" s="316"/>
      <c r="E3" s="299"/>
      <c r="H3" s="317"/>
    </row>
    <row r="4" spans="2:8" ht="16.5" x14ac:dyDescent="0.3">
      <c r="B4" s="28" t="s">
        <v>250</v>
      </c>
      <c r="C4" s="52"/>
      <c r="H4" s="318"/>
    </row>
    <row r="5" spans="2:8" x14ac:dyDescent="0.25">
      <c r="B5" s="28" t="s">
        <v>253</v>
      </c>
      <c r="C5" s="52"/>
    </row>
    <row r="9" spans="2:8" x14ac:dyDescent="0.25">
      <c r="B9" t="s">
        <v>256</v>
      </c>
    </row>
    <row r="12" spans="2:8" x14ac:dyDescent="0.25">
      <c r="B12" s="8"/>
      <c r="C12" s="9"/>
      <c r="D12" s="9"/>
      <c r="E12" s="9"/>
      <c r="F12" s="10"/>
    </row>
    <row r="13" spans="2:8" x14ac:dyDescent="0.25">
      <c r="B13" s="436" t="s">
        <v>256</v>
      </c>
      <c r="C13" s="442" t="s">
        <v>282</v>
      </c>
      <c r="D13" s="443"/>
      <c r="E13" s="4"/>
      <c r="F13" s="22"/>
    </row>
    <row r="14" spans="2:8" ht="30.75" customHeight="1" x14ac:dyDescent="0.25">
      <c r="B14" s="436"/>
      <c r="C14" s="444"/>
      <c r="D14" s="445"/>
      <c r="E14" s="319"/>
      <c r="F14" s="13"/>
    </row>
    <row r="15" spans="2:8" x14ac:dyDescent="0.25">
      <c r="B15" s="14"/>
      <c r="C15" s="17"/>
      <c r="D15" s="303" t="s">
        <v>260</v>
      </c>
      <c r="E15" s="304"/>
      <c r="F15" s="13"/>
    </row>
    <row r="16" spans="2:8" x14ac:dyDescent="0.25">
      <c r="B16" s="14"/>
      <c r="C16" s="17"/>
      <c r="D16" s="17"/>
      <c r="E16" s="17"/>
      <c r="F16" s="13"/>
    </row>
    <row r="17" spans="2:7" x14ac:dyDescent="0.25">
      <c r="B17" s="23" t="s">
        <v>261</v>
      </c>
      <c r="C17" s="23"/>
      <c r="D17" s="42">
        <f>SQRT(E15)</f>
        <v>0</v>
      </c>
      <c r="E17" s="2" t="s">
        <v>262</v>
      </c>
      <c r="F17" s="13"/>
    </row>
    <row r="18" spans="2:7" x14ac:dyDescent="0.25">
      <c r="B18" s="20"/>
      <c r="C18" s="31"/>
      <c r="D18" s="30"/>
      <c r="E18" s="31"/>
      <c r="F18" s="22"/>
    </row>
    <row r="19" spans="2:7" x14ac:dyDescent="0.25">
      <c r="B19" s="17"/>
      <c r="C19" s="17"/>
      <c r="D19" s="32"/>
      <c r="E19" s="17"/>
      <c r="F19" s="17"/>
    </row>
    <row r="22" spans="2:7" x14ac:dyDescent="0.25">
      <c r="B22" s="8"/>
      <c r="C22" s="9"/>
      <c r="D22" s="9"/>
      <c r="E22" s="9"/>
      <c r="F22" s="10"/>
    </row>
    <row r="23" spans="2:7" x14ac:dyDescent="0.25">
      <c r="B23" s="438" t="s">
        <v>263</v>
      </c>
      <c r="C23" s="305"/>
      <c r="D23" s="34" t="s">
        <v>264</v>
      </c>
      <c r="E23" s="306">
        <f>E3</f>
        <v>0</v>
      </c>
      <c r="F23" s="13"/>
    </row>
    <row r="24" spans="2:7" x14ac:dyDescent="0.25">
      <c r="B24" s="438"/>
      <c r="C24" s="307"/>
      <c r="D24" s="33" t="s">
        <v>265</v>
      </c>
      <c r="E24" s="308">
        <f>D17</f>
        <v>0</v>
      </c>
      <c r="F24" s="13"/>
    </row>
    <row r="25" spans="2:7" x14ac:dyDescent="0.25">
      <c r="B25" s="14"/>
      <c r="C25" s="17"/>
      <c r="D25" s="17"/>
      <c r="E25" s="17"/>
      <c r="F25" s="13"/>
    </row>
    <row r="26" spans="2:7" x14ac:dyDescent="0.25">
      <c r="B26" s="14"/>
      <c r="C26" s="17"/>
      <c r="D26" s="17"/>
      <c r="E26" s="17"/>
      <c r="F26" s="13"/>
    </row>
    <row r="27" spans="2:7" x14ac:dyDescent="0.25">
      <c r="B27" s="28" t="str">
        <f>B23</f>
        <v>NÚMERO DE PEDIDOS</v>
      </c>
      <c r="C27" s="28"/>
      <c r="D27" s="45"/>
      <c r="E27" s="309" t="s">
        <v>266</v>
      </c>
      <c r="F27" s="13"/>
    </row>
    <row r="28" spans="2:7" x14ac:dyDescent="0.25">
      <c r="B28" s="20"/>
      <c r="C28" s="31"/>
      <c r="D28" s="30"/>
      <c r="E28" s="31"/>
      <c r="F28" s="22"/>
    </row>
    <row r="30" spans="2:7" x14ac:dyDescent="0.25">
      <c r="B30" s="446" t="s">
        <v>283</v>
      </c>
      <c r="C30" s="446"/>
      <c r="D30" s="446"/>
      <c r="E30" s="446"/>
      <c r="F30" s="446"/>
      <c r="G30" s="446"/>
    </row>
    <row r="31" spans="2:7" x14ac:dyDescent="0.25">
      <c r="B31" s="446"/>
      <c r="C31" s="446"/>
      <c r="D31" s="446"/>
      <c r="E31" s="446"/>
      <c r="F31" s="446"/>
      <c r="G31" s="446"/>
    </row>
    <row r="32" spans="2:7" x14ac:dyDescent="0.25">
      <c r="B32" s="446"/>
      <c r="C32" s="446"/>
      <c r="D32" s="446"/>
      <c r="E32" s="446"/>
      <c r="F32" s="446"/>
      <c r="G32" s="446"/>
    </row>
    <row r="34" spans="1:5" x14ac:dyDescent="0.25">
      <c r="B34" s="6" t="s">
        <v>284</v>
      </c>
    </row>
    <row r="36" spans="1:5" x14ac:dyDescent="0.25">
      <c r="B36" s="28" t="s">
        <v>285</v>
      </c>
      <c r="C36" s="439"/>
    </row>
    <row r="37" spans="1:5" x14ac:dyDescent="0.25">
      <c r="B37" s="320"/>
      <c r="C37" s="447"/>
      <c r="D37" t="s">
        <v>272</v>
      </c>
    </row>
    <row r="40" spans="1:5" x14ac:dyDescent="0.25">
      <c r="B40" s="6" t="s">
        <v>286</v>
      </c>
    </row>
    <row r="42" spans="1:5" x14ac:dyDescent="0.25">
      <c r="B42" s="321"/>
      <c r="C42" s="448"/>
      <c r="D42" s="441"/>
    </row>
    <row r="43" spans="1:5" x14ac:dyDescent="0.25">
      <c r="B43" s="20"/>
      <c r="C43" s="449"/>
      <c r="D43" s="440"/>
      <c r="E43" t="s">
        <v>287</v>
      </c>
    </row>
    <row r="45" spans="1:5" x14ac:dyDescent="0.25">
      <c r="A45" s="38" t="s">
        <v>288</v>
      </c>
    </row>
    <row r="46" spans="1:5" x14ac:dyDescent="0.25">
      <c r="B46" s="28"/>
      <c r="C46" s="439"/>
    </row>
    <row r="47" spans="1:5" x14ac:dyDescent="0.25">
      <c r="B47" s="322"/>
      <c r="C47" s="440"/>
      <c r="D47" s="52" t="s">
        <v>269</v>
      </c>
    </row>
    <row r="49" spans="2:5" x14ac:dyDescent="0.25">
      <c r="B49" s="52"/>
      <c r="C49" s="441"/>
    </row>
    <row r="50" spans="2:5" x14ac:dyDescent="0.25">
      <c r="B50" s="323"/>
      <c r="C50" s="440"/>
      <c r="D50" s="321" t="s">
        <v>289</v>
      </c>
      <c r="E50" s="324"/>
    </row>
    <row r="51" spans="2:5" ht="12.75" customHeight="1" x14ac:dyDescent="0.25"/>
  </sheetData>
  <mergeCells count="9">
    <mergeCell ref="C46:C47"/>
    <mergeCell ref="C49:C50"/>
    <mergeCell ref="B13:B14"/>
    <mergeCell ref="C13:D14"/>
    <mergeCell ref="B23:B24"/>
    <mergeCell ref="B30:G32"/>
    <mergeCell ref="C36:C37"/>
    <mergeCell ref="C42:C43"/>
    <mergeCell ref="D42:D43"/>
  </mergeCells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E17" sqref="E17"/>
    </sheetView>
  </sheetViews>
  <sheetFormatPr baseColWidth="10" defaultRowHeight="15" x14ac:dyDescent="0.25"/>
  <cols>
    <col min="2" max="2" width="26" bestFit="1" customWidth="1"/>
    <col min="3" max="3" width="56.28515625" bestFit="1" customWidth="1"/>
  </cols>
  <sheetData>
    <row r="1" spans="1:4" x14ac:dyDescent="0.25">
      <c r="B1" t="s">
        <v>267</v>
      </c>
      <c r="C1">
        <v>40</v>
      </c>
      <c r="D1" t="s">
        <v>268</v>
      </c>
    </row>
    <row r="2" spans="1:4" x14ac:dyDescent="0.25">
      <c r="B2" t="s">
        <v>269</v>
      </c>
      <c r="C2">
        <v>30</v>
      </c>
      <c r="D2" t="s">
        <v>268</v>
      </c>
    </row>
    <row r="3" spans="1:4" x14ac:dyDescent="0.25">
      <c r="B3" t="s">
        <v>270</v>
      </c>
      <c r="C3">
        <v>15</v>
      </c>
      <c r="D3" t="s">
        <v>268</v>
      </c>
    </row>
    <row r="4" spans="1:4" x14ac:dyDescent="0.25">
      <c r="B4" t="s">
        <v>271</v>
      </c>
      <c r="C4">
        <v>18</v>
      </c>
      <c r="D4" t="s">
        <v>272</v>
      </c>
    </row>
    <row r="6" spans="1:4" x14ac:dyDescent="0.25">
      <c r="B6" s="6" t="s">
        <v>273</v>
      </c>
    </row>
    <row r="8" spans="1:4" x14ac:dyDescent="0.25">
      <c r="B8" s="8">
        <f>C1-C2</f>
        <v>10</v>
      </c>
      <c r="C8" s="10" t="s">
        <v>274</v>
      </c>
      <c r="D8" t="s">
        <v>290</v>
      </c>
    </row>
    <row r="9" spans="1:4" ht="15.75" thickBot="1" x14ac:dyDescent="0.3">
      <c r="B9" s="14">
        <f>C4</f>
        <v>18</v>
      </c>
      <c r="C9" s="13" t="s">
        <v>272</v>
      </c>
    </row>
    <row r="10" spans="1:4" ht="15.75" thickBot="1" x14ac:dyDescent="0.3">
      <c r="B10" s="310">
        <f>B8*B9</f>
        <v>180</v>
      </c>
      <c r="C10" s="311" t="s">
        <v>276</v>
      </c>
    </row>
    <row r="13" spans="1:4" x14ac:dyDescent="0.25">
      <c r="B13" s="6" t="s">
        <v>277</v>
      </c>
    </row>
    <row r="15" spans="1:4" x14ac:dyDescent="0.25">
      <c r="B15" s="312">
        <f>B10</f>
        <v>180</v>
      </c>
      <c r="C15" s="10" t="s">
        <v>278</v>
      </c>
    </row>
    <row r="16" spans="1:4" ht="15.75" thickBot="1" x14ac:dyDescent="0.3">
      <c r="A16" s="325" t="s">
        <v>279</v>
      </c>
      <c r="B16" s="314">
        <f>C2*C4</f>
        <v>540</v>
      </c>
      <c r="C16" s="13" t="s">
        <v>291</v>
      </c>
    </row>
    <row r="17" spans="1:9" ht="15.75" thickBot="1" x14ac:dyDescent="0.3">
      <c r="B17" s="315">
        <f>B15+B16</f>
        <v>720</v>
      </c>
      <c r="C17" s="311" t="s">
        <v>281</v>
      </c>
    </row>
    <row r="19" spans="1:9" ht="15.75" thickBot="1" x14ac:dyDescent="0.3"/>
    <row r="20" spans="1:9" x14ac:dyDescent="0.25">
      <c r="A20" s="77"/>
      <c r="B20" s="78"/>
      <c r="C20" s="78"/>
      <c r="D20" s="78"/>
      <c r="E20" s="78"/>
      <c r="F20" s="78"/>
      <c r="G20" s="78"/>
      <c r="H20" s="78"/>
      <c r="I20" s="56"/>
    </row>
    <row r="21" spans="1:9" x14ac:dyDescent="0.25">
      <c r="A21" s="68"/>
      <c r="B21" s="17" t="s">
        <v>267</v>
      </c>
      <c r="C21" s="17">
        <v>50</v>
      </c>
      <c r="D21" s="17" t="s">
        <v>268</v>
      </c>
      <c r="E21" s="17"/>
      <c r="F21" s="17"/>
      <c r="G21" s="17"/>
      <c r="H21" s="17"/>
      <c r="I21" s="58"/>
    </row>
    <row r="22" spans="1:9" x14ac:dyDescent="0.25">
      <c r="A22" s="68"/>
      <c r="B22" s="17" t="s">
        <v>269</v>
      </c>
      <c r="C22" s="17">
        <v>40</v>
      </c>
      <c r="D22" s="17" t="s">
        <v>268</v>
      </c>
      <c r="E22" s="17"/>
      <c r="F22" s="17"/>
      <c r="G22" s="17"/>
      <c r="H22" s="17"/>
      <c r="I22" s="58"/>
    </row>
    <row r="23" spans="1:9" x14ac:dyDescent="0.25">
      <c r="A23" s="68"/>
      <c r="B23" s="17" t="s">
        <v>270</v>
      </c>
      <c r="C23" s="17">
        <v>20</v>
      </c>
      <c r="D23" s="17" t="s">
        <v>268</v>
      </c>
      <c r="E23" s="17"/>
      <c r="F23" s="17"/>
      <c r="G23" s="17"/>
      <c r="H23" s="17"/>
      <c r="I23" s="58"/>
    </row>
    <row r="24" spans="1:9" x14ac:dyDescent="0.25">
      <c r="A24" s="68"/>
      <c r="B24" s="17" t="s">
        <v>271</v>
      </c>
      <c r="C24" s="17">
        <v>18</v>
      </c>
      <c r="D24" s="17" t="s">
        <v>272</v>
      </c>
      <c r="E24" s="17"/>
      <c r="F24" s="17"/>
      <c r="G24" s="17"/>
      <c r="H24" s="17"/>
      <c r="I24" s="58"/>
    </row>
    <row r="25" spans="1:9" x14ac:dyDescent="0.25">
      <c r="A25" s="68"/>
      <c r="B25" s="17"/>
      <c r="C25" s="17"/>
      <c r="D25" s="17"/>
      <c r="E25" s="17"/>
      <c r="F25" s="17"/>
      <c r="G25" s="17"/>
      <c r="H25" s="17"/>
      <c r="I25" s="58"/>
    </row>
    <row r="26" spans="1:9" x14ac:dyDescent="0.25">
      <c r="A26" s="68"/>
      <c r="B26" s="309" t="s">
        <v>273</v>
      </c>
      <c r="C26" s="17"/>
      <c r="D26" s="17"/>
      <c r="E26" s="17"/>
      <c r="F26" s="17"/>
      <c r="G26" s="17"/>
      <c r="H26" s="17"/>
      <c r="I26" s="58"/>
    </row>
    <row r="27" spans="1:9" x14ac:dyDescent="0.25">
      <c r="A27" s="68"/>
      <c r="B27" s="17"/>
      <c r="C27" s="17"/>
      <c r="D27" s="17"/>
      <c r="E27" s="17"/>
      <c r="F27" s="17"/>
      <c r="G27" s="17"/>
      <c r="H27" s="17"/>
      <c r="I27" s="58"/>
    </row>
    <row r="28" spans="1:9" x14ac:dyDescent="0.25">
      <c r="A28" s="68"/>
      <c r="B28" s="8">
        <f>C21-C22</f>
        <v>10</v>
      </c>
      <c r="C28" s="10" t="s">
        <v>274</v>
      </c>
      <c r="D28" s="17" t="s">
        <v>292</v>
      </c>
      <c r="E28" s="17"/>
      <c r="F28" s="17"/>
      <c r="G28" s="17"/>
      <c r="H28" s="17"/>
      <c r="I28" s="58"/>
    </row>
    <row r="29" spans="1:9" ht="15.75" thickBot="1" x14ac:dyDescent="0.3">
      <c r="A29" s="68"/>
      <c r="B29" s="14">
        <f>C24</f>
        <v>18</v>
      </c>
      <c r="C29" s="13" t="s">
        <v>272</v>
      </c>
      <c r="D29" s="17"/>
      <c r="E29" s="17"/>
      <c r="F29" s="17"/>
      <c r="G29" s="17"/>
      <c r="H29" s="17"/>
      <c r="I29" s="58"/>
    </row>
    <row r="30" spans="1:9" ht="15.75" thickBot="1" x14ac:dyDescent="0.3">
      <c r="A30" s="68"/>
      <c r="B30" s="310">
        <f>B28*B29</f>
        <v>180</v>
      </c>
      <c r="C30" s="311" t="s">
        <v>276</v>
      </c>
      <c r="D30" s="17"/>
      <c r="E30" s="17"/>
      <c r="F30" s="17"/>
      <c r="G30" s="17"/>
      <c r="H30" s="17"/>
      <c r="I30" s="58"/>
    </row>
    <row r="31" spans="1:9" x14ac:dyDescent="0.25">
      <c r="A31" s="68"/>
      <c r="B31" s="17"/>
      <c r="C31" s="17"/>
      <c r="D31" s="17"/>
      <c r="E31" s="17"/>
      <c r="F31" s="17"/>
      <c r="G31" s="17"/>
      <c r="H31" s="17"/>
      <c r="I31" s="58"/>
    </row>
    <row r="32" spans="1:9" x14ac:dyDescent="0.25">
      <c r="A32" s="68"/>
      <c r="B32" s="17"/>
      <c r="C32" s="17"/>
      <c r="D32" s="17"/>
      <c r="E32" s="17"/>
      <c r="F32" s="17"/>
      <c r="G32" s="17"/>
      <c r="H32" s="17"/>
      <c r="I32" s="58"/>
    </row>
    <row r="33" spans="1:9" x14ac:dyDescent="0.25">
      <c r="A33" s="68"/>
      <c r="B33" s="309" t="s">
        <v>277</v>
      </c>
      <c r="C33" s="17"/>
      <c r="D33" s="17"/>
      <c r="E33" s="17"/>
      <c r="F33" s="17"/>
      <c r="G33" s="17"/>
      <c r="H33" s="17"/>
      <c r="I33" s="58"/>
    </row>
    <row r="34" spans="1:9" x14ac:dyDescent="0.25">
      <c r="A34" s="68"/>
      <c r="B34" s="17"/>
      <c r="C34" s="17"/>
      <c r="D34" s="17"/>
      <c r="E34" s="17"/>
      <c r="F34" s="17"/>
      <c r="G34" s="17"/>
      <c r="H34" s="17"/>
      <c r="I34" s="58"/>
    </row>
    <row r="35" spans="1:9" x14ac:dyDescent="0.25">
      <c r="A35" s="68"/>
      <c r="B35" s="312">
        <f>B30</f>
        <v>180</v>
      </c>
      <c r="C35" s="10" t="s">
        <v>278</v>
      </c>
      <c r="D35" s="17"/>
      <c r="E35" s="17"/>
      <c r="F35" s="17"/>
      <c r="G35" s="17"/>
      <c r="H35" s="17"/>
      <c r="I35" s="58"/>
    </row>
    <row r="36" spans="1:9" ht="15.75" thickBot="1" x14ac:dyDescent="0.3">
      <c r="A36" s="313" t="s">
        <v>279</v>
      </c>
      <c r="B36" s="314">
        <f>C22*C24</f>
        <v>720</v>
      </c>
      <c r="C36" s="13" t="s">
        <v>293</v>
      </c>
      <c r="D36" s="17"/>
      <c r="E36" s="17"/>
      <c r="F36" s="17"/>
      <c r="G36" s="17"/>
      <c r="H36" s="17"/>
      <c r="I36" s="58"/>
    </row>
    <row r="37" spans="1:9" ht="15.75" thickBot="1" x14ac:dyDescent="0.3">
      <c r="A37" s="68"/>
      <c r="B37" s="315">
        <f>B35+B36</f>
        <v>900</v>
      </c>
      <c r="C37" s="311" t="s">
        <v>281</v>
      </c>
      <c r="D37" s="17"/>
      <c r="E37" s="17"/>
      <c r="F37" s="17"/>
      <c r="G37" s="17"/>
      <c r="H37" s="17"/>
      <c r="I37" s="58"/>
    </row>
    <row r="38" spans="1:9" x14ac:dyDescent="0.25">
      <c r="A38" s="68"/>
      <c r="B38" s="17"/>
      <c r="C38" s="17"/>
      <c r="D38" s="17"/>
      <c r="E38" s="17"/>
      <c r="F38" s="17"/>
      <c r="G38" s="17"/>
      <c r="H38" s="17"/>
      <c r="I38" s="58"/>
    </row>
    <row r="39" spans="1:9" ht="15.75" thickBot="1" x14ac:dyDescent="0.3">
      <c r="A39" s="71"/>
      <c r="B39" s="102"/>
      <c r="C39" s="102"/>
      <c r="D39" s="102"/>
      <c r="E39" s="102"/>
      <c r="F39" s="102"/>
      <c r="G39" s="102"/>
      <c r="H39" s="102"/>
      <c r="I39" s="10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83"/>
  <sheetViews>
    <sheetView showGridLines="0" topLeftCell="A61" zoomScale="80" zoomScaleNormal="80" workbookViewId="0">
      <selection activeCell="L81" sqref="L81"/>
    </sheetView>
  </sheetViews>
  <sheetFormatPr baseColWidth="10" defaultRowHeight="14.25" x14ac:dyDescent="0.2"/>
  <cols>
    <col min="1" max="1" width="11.42578125" style="326"/>
    <col min="2" max="2" width="13.140625" style="326" customWidth="1"/>
    <col min="3" max="4" width="13.5703125" style="326" customWidth="1"/>
    <col min="5" max="5" width="16.42578125" style="326" customWidth="1"/>
    <col min="6" max="6" width="13.5703125" style="326" customWidth="1"/>
    <col min="7" max="7" width="14.28515625" style="326" customWidth="1"/>
    <col min="8" max="8" width="17.140625" style="326" customWidth="1"/>
    <col min="9" max="9" width="18.7109375" style="326" bestFit="1" customWidth="1"/>
    <col min="10" max="10" width="11.42578125" style="326"/>
    <col min="11" max="11" width="38.5703125" style="326" customWidth="1"/>
    <col min="12" max="12" width="16.85546875" style="326" bestFit="1" customWidth="1"/>
    <col min="13" max="16384" width="11.42578125" style="326"/>
  </cols>
  <sheetData>
    <row r="2" spans="2:15" ht="57.75" customHeight="1" thickBot="1" x14ac:dyDescent="0.25">
      <c r="K2" s="452" t="s">
        <v>379</v>
      </c>
      <c r="L2" s="452"/>
      <c r="M2" s="452"/>
    </row>
    <row r="3" spans="2:15" ht="15" hidden="1" thickBot="1" x14ac:dyDescent="0.25">
      <c r="B3" s="326" t="s">
        <v>294</v>
      </c>
      <c r="C3" s="326" t="s">
        <v>295</v>
      </c>
      <c r="D3" s="326" t="s">
        <v>296</v>
      </c>
      <c r="E3" s="326" t="s">
        <v>297</v>
      </c>
      <c r="F3" s="326" t="s">
        <v>298</v>
      </c>
      <c r="G3" s="326" t="s">
        <v>299</v>
      </c>
      <c r="H3" s="326" t="s">
        <v>300</v>
      </c>
      <c r="I3" s="326" t="s">
        <v>301</v>
      </c>
    </row>
    <row r="4" spans="2:15" ht="15.75" customHeight="1" x14ac:dyDescent="0.25">
      <c r="B4" s="327"/>
      <c r="C4" s="328"/>
      <c r="D4" s="328"/>
      <c r="E4" s="329"/>
      <c r="F4" s="330" t="s">
        <v>302</v>
      </c>
      <c r="G4" s="328"/>
      <c r="H4" s="328"/>
      <c r="I4" s="331"/>
    </row>
    <row r="5" spans="2:15" ht="15.75" customHeight="1" x14ac:dyDescent="0.25">
      <c r="B5" s="332"/>
      <c r="C5" s="333"/>
      <c r="D5" s="333"/>
      <c r="E5" s="334"/>
      <c r="F5" s="335" t="s">
        <v>303</v>
      </c>
      <c r="G5" s="333"/>
      <c r="H5" s="333"/>
      <c r="I5" s="336"/>
      <c r="K5" s="326" t="s">
        <v>304</v>
      </c>
      <c r="M5" s="337"/>
      <c r="N5" s="337"/>
      <c r="O5" s="337"/>
    </row>
    <row r="6" spans="2:15" ht="16.5" customHeight="1" x14ac:dyDescent="0.25">
      <c r="B6" s="332"/>
      <c r="C6" s="333"/>
      <c r="D6" s="333"/>
      <c r="E6" s="334"/>
      <c r="F6" s="335" t="s">
        <v>378</v>
      </c>
      <c r="G6" s="333"/>
      <c r="H6" s="333"/>
      <c r="I6" s="336"/>
      <c r="K6" s="338" t="s">
        <v>305</v>
      </c>
      <c r="L6" s="339">
        <v>23000</v>
      </c>
      <c r="M6" s="337"/>
      <c r="N6" s="337"/>
      <c r="O6" s="337"/>
    </row>
    <row r="7" spans="2:15" ht="18.75" thickBot="1" x14ac:dyDescent="0.3">
      <c r="B7" s="340"/>
      <c r="C7" s="341"/>
      <c r="D7" s="341"/>
      <c r="E7" s="342"/>
      <c r="F7" s="343" t="s">
        <v>119</v>
      </c>
      <c r="G7" s="341"/>
      <c r="H7" s="341"/>
      <c r="I7" s="344"/>
      <c r="K7" s="338" t="s">
        <v>306</v>
      </c>
      <c r="L7" s="339">
        <v>45000</v>
      </c>
      <c r="M7" s="337"/>
      <c r="N7" s="337"/>
      <c r="O7" s="337"/>
    </row>
    <row r="8" spans="2:15" ht="15" x14ac:dyDescent="0.2">
      <c r="B8" s="345"/>
      <c r="C8" s="328"/>
      <c r="D8" s="328"/>
      <c r="E8" s="328"/>
      <c r="F8" s="328"/>
      <c r="G8" s="328"/>
      <c r="H8" s="328"/>
      <c r="I8" s="331"/>
      <c r="K8" s="338" t="s">
        <v>6</v>
      </c>
      <c r="L8" s="339">
        <v>900000</v>
      </c>
      <c r="M8" s="337"/>
      <c r="N8" s="337"/>
      <c r="O8" s="337"/>
    </row>
    <row r="9" spans="2:15" ht="15.75" customHeight="1" x14ac:dyDescent="0.2">
      <c r="B9" s="346"/>
      <c r="C9" s="334" t="s">
        <v>307</v>
      </c>
      <c r="D9" s="334"/>
      <c r="E9" s="334"/>
      <c r="F9" s="334"/>
      <c r="G9" s="334"/>
      <c r="H9" s="347"/>
      <c r="I9" s="348">
        <f>L6</f>
        <v>23000</v>
      </c>
      <c r="K9" s="338" t="s">
        <v>308</v>
      </c>
      <c r="L9" s="339">
        <v>13680</v>
      </c>
      <c r="M9" s="337"/>
      <c r="N9" s="337"/>
      <c r="O9" s="337"/>
    </row>
    <row r="10" spans="2:15" ht="18" x14ac:dyDescent="0.2">
      <c r="B10" s="332" t="s">
        <v>309</v>
      </c>
      <c r="C10" s="349" t="s">
        <v>310</v>
      </c>
      <c r="D10" s="349"/>
      <c r="E10" s="349"/>
      <c r="F10" s="349"/>
      <c r="G10" s="349"/>
      <c r="H10" s="350"/>
      <c r="I10" s="351">
        <f>L23</f>
        <v>122400</v>
      </c>
      <c r="K10" s="338" t="s">
        <v>311</v>
      </c>
      <c r="L10" s="339">
        <v>229352</v>
      </c>
      <c r="M10" s="337"/>
      <c r="N10" s="337"/>
      <c r="O10" s="337"/>
    </row>
    <row r="11" spans="2:15" ht="18" x14ac:dyDescent="0.2">
      <c r="B11" s="332" t="s">
        <v>312</v>
      </c>
      <c r="C11" s="334" t="s">
        <v>313</v>
      </c>
      <c r="D11" s="334"/>
      <c r="E11" s="334"/>
      <c r="F11" s="334"/>
      <c r="G11" s="334"/>
      <c r="H11" s="347"/>
      <c r="I11" s="352">
        <f>I9+I10</f>
        <v>145400</v>
      </c>
      <c r="K11" s="338" t="s">
        <v>314</v>
      </c>
      <c r="L11" s="339">
        <v>24800</v>
      </c>
      <c r="M11" s="337"/>
      <c r="N11" s="337"/>
      <c r="O11" s="337"/>
    </row>
    <row r="12" spans="2:15" ht="18" x14ac:dyDescent="0.2">
      <c r="B12" s="332" t="s">
        <v>216</v>
      </c>
      <c r="C12" s="349" t="s">
        <v>315</v>
      </c>
      <c r="D12" s="349"/>
      <c r="E12" s="349"/>
      <c r="F12" s="349"/>
      <c r="G12" s="349"/>
      <c r="H12" s="350"/>
      <c r="I12" s="351">
        <f>L9</f>
        <v>13680</v>
      </c>
      <c r="J12" s="353"/>
      <c r="K12" s="338" t="s">
        <v>316</v>
      </c>
      <c r="L12" s="339">
        <v>100996</v>
      </c>
      <c r="M12" s="337"/>
      <c r="N12" s="337"/>
      <c r="O12" s="337"/>
    </row>
    <row r="13" spans="2:15" ht="18" x14ac:dyDescent="0.2">
      <c r="B13" s="332" t="s">
        <v>312</v>
      </c>
      <c r="C13" s="334" t="s">
        <v>317</v>
      </c>
      <c r="D13" s="334"/>
      <c r="E13" s="334"/>
      <c r="F13" s="334"/>
      <c r="G13" s="334"/>
      <c r="H13" s="347"/>
      <c r="I13" s="352">
        <f>I11-I12</f>
        <v>131720</v>
      </c>
      <c r="J13" s="353"/>
      <c r="K13" s="338" t="s">
        <v>318</v>
      </c>
      <c r="L13" s="339">
        <v>30200</v>
      </c>
      <c r="M13" s="337"/>
      <c r="N13" s="337"/>
      <c r="O13" s="337"/>
    </row>
    <row r="14" spans="2:15" ht="18" x14ac:dyDescent="0.2">
      <c r="B14" s="332" t="s">
        <v>309</v>
      </c>
      <c r="C14" s="349" t="s">
        <v>319</v>
      </c>
      <c r="D14" s="349"/>
      <c r="E14" s="349"/>
      <c r="F14" s="349"/>
      <c r="G14" s="349"/>
      <c r="H14" s="354"/>
      <c r="I14" s="351">
        <f>L24</f>
        <v>114700</v>
      </c>
      <c r="J14" s="353"/>
      <c r="K14" s="338" t="s">
        <v>320</v>
      </c>
      <c r="L14" s="339">
        <v>42000</v>
      </c>
    </row>
    <row r="15" spans="2:15" ht="18" x14ac:dyDescent="0.2">
      <c r="B15" s="332" t="s">
        <v>312</v>
      </c>
      <c r="C15" s="334" t="s">
        <v>141</v>
      </c>
      <c r="D15" s="334"/>
      <c r="E15" s="334"/>
      <c r="F15" s="334"/>
      <c r="G15" s="334"/>
      <c r="H15" s="347"/>
      <c r="I15" s="355">
        <f>I13+I14</f>
        <v>246420</v>
      </c>
      <c r="J15" s="353"/>
      <c r="K15" s="338" t="s">
        <v>321</v>
      </c>
      <c r="L15" s="339">
        <v>7000</v>
      </c>
    </row>
    <row r="16" spans="2:15" ht="18" x14ac:dyDescent="0.2">
      <c r="B16" s="332" t="s">
        <v>309</v>
      </c>
      <c r="C16" s="349" t="s">
        <v>322</v>
      </c>
      <c r="D16" s="349"/>
      <c r="E16" s="349"/>
      <c r="F16" s="349"/>
      <c r="G16" s="349"/>
      <c r="H16" s="350"/>
      <c r="I16" s="351">
        <f>L12</f>
        <v>100996</v>
      </c>
      <c r="J16" s="353"/>
      <c r="K16" s="338" t="s">
        <v>323</v>
      </c>
      <c r="L16" s="339">
        <v>300000</v>
      </c>
    </row>
    <row r="17" spans="2:12" ht="18" x14ac:dyDescent="0.2">
      <c r="B17" s="332" t="s">
        <v>312</v>
      </c>
      <c r="C17" s="334" t="s">
        <v>324</v>
      </c>
      <c r="D17" s="334"/>
      <c r="E17" s="334"/>
      <c r="F17" s="334"/>
      <c r="G17" s="334"/>
      <c r="H17" s="347"/>
      <c r="I17" s="355">
        <f>SUM(I15:I16)</f>
        <v>347416</v>
      </c>
      <c r="J17" s="353"/>
      <c r="K17" s="338" t="s">
        <v>325</v>
      </c>
      <c r="L17" s="339">
        <v>220000</v>
      </c>
    </row>
    <row r="18" spans="2:12" ht="18" x14ac:dyDescent="0.2">
      <c r="B18" s="332" t="s">
        <v>309</v>
      </c>
      <c r="C18" s="349" t="s">
        <v>326</v>
      </c>
      <c r="D18" s="349"/>
      <c r="E18" s="349"/>
      <c r="F18" s="349"/>
      <c r="G18" s="349"/>
      <c r="H18" s="350"/>
      <c r="I18" s="351">
        <f>L15</f>
        <v>7000</v>
      </c>
      <c r="J18" s="353"/>
      <c r="K18" s="338" t="s">
        <v>327</v>
      </c>
      <c r="L18" s="339">
        <v>49637</v>
      </c>
    </row>
    <row r="19" spans="2:12" ht="18" x14ac:dyDescent="0.2">
      <c r="B19" s="332" t="s">
        <v>312</v>
      </c>
      <c r="C19" s="334" t="s">
        <v>328</v>
      </c>
      <c r="D19" s="334"/>
      <c r="E19" s="334"/>
      <c r="F19" s="334"/>
      <c r="G19" s="334"/>
      <c r="H19" s="347"/>
      <c r="I19" s="352">
        <f>I17+I18</f>
        <v>354416</v>
      </c>
      <c r="J19" s="353"/>
      <c r="K19" s="338" t="s">
        <v>329</v>
      </c>
      <c r="L19" s="339">
        <v>12000</v>
      </c>
    </row>
    <row r="20" spans="2:12" ht="18" x14ac:dyDescent="0.2">
      <c r="B20" s="332" t="s">
        <v>216</v>
      </c>
      <c r="C20" s="349" t="s">
        <v>330</v>
      </c>
      <c r="D20" s="349"/>
      <c r="E20" s="349"/>
      <c r="F20" s="349"/>
      <c r="G20" s="349"/>
      <c r="H20" s="350"/>
      <c r="I20" s="351">
        <f>L18</f>
        <v>49637</v>
      </c>
      <c r="J20" s="353"/>
      <c r="K20" s="338" t="s">
        <v>331</v>
      </c>
      <c r="L20" s="339">
        <v>9000</v>
      </c>
    </row>
    <row r="21" spans="2:12" ht="18" x14ac:dyDescent="0.2">
      <c r="B21" s="332" t="s">
        <v>312</v>
      </c>
      <c r="C21" s="334" t="s">
        <v>332</v>
      </c>
      <c r="D21" s="334"/>
      <c r="E21" s="334"/>
      <c r="F21" s="334"/>
      <c r="G21" s="334"/>
      <c r="H21" s="347"/>
      <c r="I21" s="352">
        <f>I19-I20</f>
        <v>304779</v>
      </c>
      <c r="J21" s="353"/>
      <c r="K21" s="338" t="s">
        <v>333</v>
      </c>
      <c r="L21" s="339">
        <v>167902.8</v>
      </c>
    </row>
    <row r="22" spans="2:12" ht="18" x14ac:dyDescent="0.2">
      <c r="B22" s="332" t="s">
        <v>309</v>
      </c>
      <c r="C22" s="349" t="s">
        <v>334</v>
      </c>
      <c r="D22" s="349"/>
      <c r="E22" s="349"/>
      <c r="F22" s="349"/>
      <c r="G22" s="349"/>
      <c r="H22" s="350"/>
      <c r="I22" s="351">
        <f>L20</f>
        <v>9000</v>
      </c>
      <c r="J22" s="353"/>
      <c r="K22" s="338" t="s">
        <v>335</v>
      </c>
      <c r="L22" s="339">
        <v>28455</v>
      </c>
    </row>
    <row r="23" spans="2:12" ht="18" x14ac:dyDescent="0.2">
      <c r="B23" s="332" t="s">
        <v>312</v>
      </c>
      <c r="C23" s="334" t="s">
        <v>336</v>
      </c>
      <c r="D23" s="334"/>
      <c r="E23" s="334"/>
      <c r="F23" s="334"/>
      <c r="G23" s="334"/>
      <c r="H23" s="347"/>
      <c r="I23" s="352">
        <f>I21+I22</f>
        <v>313779</v>
      </c>
      <c r="K23" s="338" t="s">
        <v>337</v>
      </c>
      <c r="L23" s="339">
        <v>122400</v>
      </c>
    </row>
    <row r="24" spans="2:12" ht="18" x14ac:dyDescent="0.2">
      <c r="B24" s="332" t="s">
        <v>216</v>
      </c>
      <c r="C24" s="349" t="s">
        <v>338</v>
      </c>
      <c r="D24" s="349"/>
      <c r="E24" s="349"/>
      <c r="F24" s="349"/>
      <c r="G24" s="349"/>
      <c r="H24" s="350"/>
      <c r="I24" s="351">
        <f>L22</f>
        <v>28455</v>
      </c>
      <c r="K24" s="338" t="s">
        <v>339</v>
      </c>
      <c r="L24" s="339">
        <v>114700</v>
      </c>
    </row>
    <row r="25" spans="2:12" ht="15.75" customHeight="1" x14ac:dyDescent="0.25">
      <c r="B25" s="332" t="s">
        <v>312</v>
      </c>
      <c r="C25" s="356" t="s">
        <v>340</v>
      </c>
      <c r="D25" s="356"/>
      <c r="E25" s="356"/>
      <c r="F25" s="356"/>
      <c r="G25" s="356"/>
      <c r="H25" s="347"/>
      <c r="I25" s="357">
        <f>I23-I24</f>
        <v>285324</v>
      </c>
      <c r="K25" s="338" t="s">
        <v>341</v>
      </c>
      <c r="L25" s="339">
        <v>167552</v>
      </c>
    </row>
    <row r="26" spans="2:12" x14ac:dyDescent="0.2">
      <c r="B26" s="358"/>
      <c r="C26" s="333"/>
      <c r="D26" s="333"/>
      <c r="E26" s="333"/>
      <c r="F26" s="333"/>
      <c r="G26" s="333"/>
      <c r="H26" s="333"/>
      <c r="I26" s="336"/>
    </row>
    <row r="27" spans="2:12" x14ac:dyDescent="0.2">
      <c r="B27" s="333"/>
      <c r="C27" s="333"/>
      <c r="D27" s="333"/>
      <c r="E27" s="333"/>
      <c r="F27" s="333"/>
      <c r="G27" s="333"/>
      <c r="H27" s="333"/>
      <c r="I27" s="333"/>
    </row>
    <row r="28" spans="2:12" ht="15" thickBot="1" x14ac:dyDescent="0.25">
      <c r="B28" s="341"/>
      <c r="C28" s="341"/>
      <c r="D28" s="333"/>
      <c r="E28" s="341"/>
      <c r="F28" s="341"/>
      <c r="G28" s="333"/>
      <c r="H28" s="341"/>
      <c r="I28" s="341"/>
    </row>
    <row r="29" spans="2:12" ht="15" x14ac:dyDescent="0.25">
      <c r="B29" s="450" t="s">
        <v>342</v>
      </c>
      <c r="C29" s="450"/>
      <c r="D29" s="359"/>
      <c r="E29" s="451" t="s">
        <v>343</v>
      </c>
      <c r="F29" s="451"/>
      <c r="G29" s="359"/>
      <c r="H29" s="451" t="s">
        <v>344</v>
      </c>
      <c r="I29" s="451"/>
    </row>
    <row r="31" spans="2:12" ht="15" thickBot="1" x14ac:dyDescent="0.25">
      <c r="B31" s="360"/>
      <c r="C31" s="360"/>
      <c r="D31" s="360"/>
      <c r="E31" s="360"/>
      <c r="F31" s="360"/>
      <c r="G31" s="360"/>
      <c r="H31" s="360"/>
      <c r="I31" s="360"/>
    </row>
    <row r="32" spans="2:12" ht="18" x14ac:dyDescent="0.25">
      <c r="B32" s="327"/>
      <c r="C32" s="328"/>
      <c r="D32" s="328"/>
      <c r="E32" s="329"/>
      <c r="F32" s="330" t="s">
        <v>302</v>
      </c>
      <c r="G32" s="328"/>
      <c r="H32" s="328"/>
      <c r="I32" s="331"/>
    </row>
    <row r="33" spans="2:9" ht="18" x14ac:dyDescent="0.25">
      <c r="B33" s="332"/>
      <c r="C33" s="333"/>
      <c r="D33" s="333"/>
      <c r="E33" s="334"/>
      <c r="F33" s="335" t="s">
        <v>345</v>
      </c>
      <c r="G33" s="333"/>
      <c r="H33" s="333"/>
      <c r="I33" s="336"/>
    </row>
    <row r="34" spans="2:9" ht="18" x14ac:dyDescent="0.25">
      <c r="B34" s="332"/>
      <c r="C34" s="333"/>
      <c r="D34" s="333"/>
      <c r="E34" s="334"/>
      <c r="F34" s="335" t="str">
        <f>F6</f>
        <v>DEL  01   DE ENERO AL 25  MAYO DEL  2022</v>
      </c>
      <c r="G34" s="333"/>
      <c r="H34" s="333"/>
      <c r="I34" s="336"/>
    </row>
    <row r="35" spans="2:9" ht="18.75" thickBot="1" x14ac:dyDescent="0.3">
      <c r="B35" s="340"/>
      <c r="C35" s="341"/>
      <c r="D35" s="341"/>
      <c r="E35" s="342"/>
      <c r="F35" s="343" t="s">
        <v>119</v>
      </c>
      <c r="G35" s="341"/>
      <c r="H35" s="341"/>
      <c r="I35" s="344"/>
    </row>
    <row r="36" spans="2:9" x14ac:dyDescent="0.2">
      <c r="B36" s="345"/>
      <c r="C36" s="328"/>
      <c r="D36" s="328"/>
      <c r="E36" s="328"/>
      <c r="F36" s="328"/>
      <c r="G36" s="328"/>
      <c r="H36" s="328"/>
      <c r="I36" s="331"/>
    </row>
    <row r="37" spans="2:9" ht="15" x14ac:dyDescent="0.2">
      <c r="B37" s="346"/>
      <c r="C37" s="334" t="s">
        <v>6</v>
      </c>
      <c r="D37" s="334"/>
      <c r="E37" s="334"/>
      <c r="F37" s="334"/>
      <c r="G37" s="334"/>
      <c r="H37" s="347"/>
      <c r="I37" s="348">
        <v>900000</v>
      </c>
    </row>
    <row r="38" spans="2:9" ht="18" x14ac:dyDescent="0.25">
      <c r="B38" s="332" t="s">
        <v>216</v>
      </c>
      <c r="C38" s="334" t="s">
        <v>340</v>
      </c>
      <c r="D38" s="334"/>
      <c r="E38" s="334"/>
      <c r="F38" s="334"/>
      <c r="G38" s="334"/>
      <c r="H38" s="347"/>
      <c r="I38" s="361">
        <f>I25</f>
        <v>285324</v>
      </c>
    </row>
    <row r="39" spans="2:9" ht="18" x14ac:dyDescent="0.2">
      <c r="B39" s="332" t="s">
        <v>312</v>
      </c>
      <c r="C39" s="334" t="s">
        <v>346</v>
      </c>
      <c r="D39" s="334"/>
      <c r="E39" s="334"/>
      <c r="F39" s="334"/>
      <c r="G39" s="334"/>
      <c r="H39" s="347"/>
      <c r="I39" s="352">
        <f>I37-I38</f>
        <v>614676</v>
      </c>
    </row>
    <row r="40" spans="2:9" ht="18" x14ac:dyDescent="0.2">
      <c r="B40" s="332" t="s">
        <v>216</v>
      </c>
      <c r="C40" s="334" t="s">
        <v>128</v>
      </c>
      <c r="D40" s="334"/>
      <c r="E40" s="334"/>
      <c r="F40" s="334"/>
      <c r="G40" s="334"/>
      <c r="H40" s="347"/>
      <c r="I40" s="352"/>
    </row>
    <row r="41" spans="2:9" ht="18" x14ac:dyDescent="0.2">
      <c r="B41" s="332"/>
      <c r="C41" s="334" t="s">
        <v>347</v>
      </c>
      <c r="D41" s="334"/>
      <c r="E41" s="334"/>
      <c r="F41" s="334"/>
      <c r="G41" s="362">
        <v>24800</v>
      </c>
      <c r="H41" s="347"/>
      <c r="I41" s="352"/>
    </row>
    <row r="42" spans="2:9" ht="18" x14ac:dyDescent="0.2">
      <c r="B42" s="332"/>
      <c r="C42" s="334" t="s">
        <v>348</v>
      </c>
      <c r="D42" s="334"/>
      <c r="E42" s="334"/>
      <c r="F42" s="334"/>
      <c r="G42" s="363">
        <v>30200</v>
      </c>
      <c r="H42" s="364"/>
      <c r="I42" s="351">
        <f>G41+G42</f>
        <v>55000</v>
      </c>
    </row>
    <row r="43" spans="2:9" ht="18" x14ac:dyDescent="0.2">
      <c r="B43" s="332" t="s">
        <v>312</v>
      </c>
      <c r="C43" s="334" t="s">
        <v>349</v>
      </c>
      <c r="D43" s="334"/>
      <c r="E43" s="334"/>
      <c r="F43" s="334"/>
      <c r="G43" s="334"/>
      <c r="H43" s="347"/>
      <c r="I43" s="355">
        <f>I39-I42</f>
        <v>559676</v>
      </c>
    </row>
    <row r="44" spans="2:9" ht="18" x14ac:dyDescent="0.2">
      <c r="B44" s="332" t="s">
        <v>216</v>
      </c>
      <c r="C44" s="334" t="s">
        <v>333</v>
      </c>
      <c r="D44" s="334"/>
      <c r="E44" s="334"/>
      <c r="F44" s="334"/>
      <c r="G44" s="334"/>
      <c r="H44" s="347"/>
      <c r="I44" s="351">
        <f>I43*0.3</f>
        <v>167902.8</v>
      </c>
    </row>
    <row r="45" spans="2:9" ht="18" x14ac:dyDescent="0.25">
      <c r="B45" s="332" t="s">
        <v>312</v>
      </c>
      <c r="C45" s="365" t="s">
        <v>350</v>
      </c>
      <c r="D45" s="334"/>
      <c r="E45" s="334"/>
      <c r="F45" s="334"/>
      <c r="G45" s="334"/>
      <c r="H45" s="347"/>
      <c r="I45" s="366">
        <f>I43-I44</f>
        <v>391773.2</v>
      </c>
    </row>
    <row r="46" spans="2:9" ht="18.75" thickBot="1" x14ac:dyDescent="0.25">
      <c r="B46" s="340"/>
      <c r="C46" s="342"/>
      <c r="D46" s="342"/>
      <c r="E46" s="342"/>
      <c r="F46" s="342"/>
      <c r="G46" s="342"/>
      <c r="H46" s="367"/>
      <c r="I46" s="368"/>
    </row>
    <row r="47" spans="2:9" ht="15" thickBot="1" x14ac:dyDescent="0.25">
      <c r="B47" s="341"/>
      <c r="C47" s="341"/>
      <c r="D47" s="333"/>
      <c r="E47" s="341"/>
      <c r="F47" s="341"/>
      <c r="G47" s="333"/>
      <c r="H47" s="341"/>
      <c r="I47" s="341"/>
    </row>
    <row r="48" spans="2:9" ht="15" x14ac:dyDescent="0.25">
      <c r="B48" s="450" t="s">
        <v>342</v>
      </c>
      <c r="C48" s="450"/>
      <c r="D48" s="359"/>
      <c r="E48" s="451" t="s">
        <v>343</v>
      </c>
      <c r="F48" s="451"/>
      <c r="G48" s="359"/>
      <c r="H48" s="451" t="s">
        <v>344</v>
      </c>
      <c r="I48" s="451"/>
    </row>
    <row r="49" spans="2:9" ht="18" x14ac:dyDescent="0.2">
      <c r="B49" s="369"/>
      <c r="C49" s="334"/>
      <c r="D49" s="334"/>
      <c r="E49" s="334"/>
      <c r="F49" s="334"/>
      <c r="G49" s="334"/>
      <c r="H49" s="347"/>
      <c r="I49" s="370"/>
    </row>
    <row r="51" spans="2:9" ht="15" thickBot="1" x14ac:dyDescent="0.25"/>
    <row r="52" spans="2:9" ht="18" x14ac:dyDescent="0.25">
      <c r="B52" s="327"/>
      <c r="C52" s="328"/>
      <c r="D52" s="328"/>
      <c r="E52" s="329"/>
      <c r="F52" s="330" t="s">
        <v>302</v>
      </c>
      <c r="G52" s="328"/>
      <c r="H52" s="328"/>
      <c r="I52" s="331"/>
    </row>
    <row r="53" spans="2:9" ht="18" x14ac:dyDescent="0.25">
      <c r="B53" s="332"/>
      <c r="C53" s="333"/>
      <c r="D53" s="333"/>
      <c r="E53" s="334"/>
      <c r="F53" s="335" t="s">
        <v>351</v>
      </c>
      <c r="G53" s="333"/>
      <c r="H53" s="333"/>
      <c r="I53" s="336"/>
    </row>
    <row r="54" spans="2:9" ht="18" x14ac:dyDescent="0.25">
      <c r="B54" s="332"/>
      <c r="C54" s="333"/>
      <c r="D54" s="333"/>
      <c r="E54" s="334"/>
      <c r="F54" s="335" t="s">
        <v>380</v>
      </c>
      <c r="G54" s="333"/>
      <c r="H54" s="333"/>
      <c r="I54" s="336"/>
    </row>
    <row r="55" spans="2:9" ht="18" x14ac:dyDescent="0.25">
      <c r="B55" s="332"/>
      <c r="C55" s="333"/>
      <c r="D55" s="333"/>
      <c r="E55" s="334"/>
      <c r="F55" s="335" t="s">
        <v>119</v>
      </c>
      <c r="G55" s="333"/>
      <c r="H55" s="333"/>
      <c r="I55" s="336"/>
    </row>
    <row r="56" spans="2:9" x14ac:dyDescent="0.2">
      <c r="B56" s="358"/>
      <c r="C56" s="333"/>
      <c r="D56" s="333"/>
      <c r="E56" s="333"/>
      <c r="F56" s="333"/>
      <c r="G56" s="333"/>
      <c r="H56" s="333"/>
      <c r="I56" s="336"/>
    </row>
    <row r="57" spans="2:9" ht="15.75" x14ac:dyDescent="0.25">
      <c r="B57" s="371" t="s">
        <v>352</v>
      </c>
      <c r="C57" s="334"/>
      <c r="D57" s="334"/>
      <c r="E57" s="334"/>
      <c r="F57" s="334"/>
      <c r="G57" s="372" t="s">
        <v>353</v>
      </c>
      <c r="H57" s="347"/>
      <c r="I57" s="348"/>
    </row>
    <row r="58" spans="2:9" ht="15.75" x14ac:dyDescent="0.25">
      <c r="B58" s="373" t="s">
        <v>354</v>
      </c>
      <c r="C58" s="334"/>
      <c r="D58" s="334"/>
      <c r="E58" s="334"/>
      <c r="F58" s="334"/>
      <c r="G58" s="365" t="s">
        <v>355</v>
      </c>
      <c r="H58" s="347"/>
      <c r="I58" s="352"/>
    </row>
    <row r="59" spans="2:9" ht="18" x14ac:dyDescent="0.2">
      <c r="B59" s="332"/>
      <c r="C59" s="334"/>
      <c r="D59" s="334"/>
      <c r="E59" s="334"/>
      <c r="F59" s="334"/>
      <c r="G59" s="334"/>
      <c r="H59" s="347"/>
      <c r="I59" s="352"/>
    </row>
    <row r="60" spans="2:9" ht="15" x14ac:dyDescent="0.2">
      <c r="B60" s="374" t="s">
        <v>356</v>
      </c>
      <c r="C60" s="334"/>
      <c r="D60" s="334"/>
      <c r="E60" s="362">
        <v>229352</v>
      </c>
      <c r="F60" s="362"/>
      <c r="G60" s="362" t="s">
        <v>357</v>
      </c>
      <c r="H60" s="375"/>
      <c r="I60" s="376">
        <v>42000</v>
      </c>
    </row>
    <row r="61" spans="2:9" ht="15" x14ac:dyDescent="0.2">
      <c r="B61" s="374" t="s">
        <v>358</v>
      </c>
      <c r="C61" s="334"/>
      <c r="D61" s="334"/>
      <c r="E61" s="362">
        <f>22500*2</f>
        <v>45000</v>
      </c>
      <c r="F61" s="362"/>
      <c r="G61" s="362" t="s">
        <v>359</v>
      </c>
      <c r="H61" s="375"/>
      <c r="I61" s="376">
        <f>I44</f>
        <v>167902.8</v>
      </c>
    </row>
    <row r="62" spans="2:9" ht="15" x14ac:dyDescent="0.2">
      <c r="B62" s="377" t="s">
        <v>360</v>
      </c>
      <c r="C62" s="334"/>
      <c r="D62" s="334"/>
      <c r="E62" s="362">
        <v>91772</v>
      </c>
      <c r="F62" s="362"/>
      <c r="G62" s="362"/>
      <c r="H62" s="375"/>
      <c r="I62" s="376"/>
    </row>
    <row r="63" spans="2:9" ht="15.75" x14ac:dyDescent="0.25">
      <c r="B63" s="378"/>
      <c r="C63" s="334"/>
      <c r="D63" s="334"/>
      <c r="E63" s="372"/>
      <c r="F63" s="362"/>
      <c r="G63" s="362"/>
      <c r="H63" s="362"/>
      <c r="I63" s="376"/>
    </row>
    <row r="64" spans="2:9" ht="15.75" x14ac:dyDescent="0.25">
      <c r="B64" s="378"/>
      <c r="C64" s="334"/>
      <c r="D64" s="334"/>
      <c r="E64" s="379"/>
      <c r="F64" s="362"/>
      <c r="G64" s="380" t="s">
        <v>361</v>
      </c>
      <c r="H64" s="381"/>
      <c r="I64" s="382">
        <f>SUM(I60:I63)</f>
        <v>209902.8</v>
      </c>
    </row>
    <row r="65" spans="2:9" ht="15.75" x14ac:dyDescent="0.25">
      <c r="B65" s="383" t="s">
        <v>362</v>
      </c>
      <c r="C65" s="384"/>
      <c r="D65" s="384"/>
      <c r="E65" s="380">
        <f>SUM(E60:E64)</f>
        <v>366124</v>
      </c>
      <c r="F65" s="362"/>
      <c r="G65" s="375"/>
      <c r="H65" s="375"/>
      <c r="I65" s="376"/>
    </row>
    <row r="66" spans="2:9" ht="15.75" x14ac:dyDescent="0.25">
      <c r="B66" s="385"/>
      <c r="C66" s="365"/>
      <c r="D66" s="334"/>
      <c r="E66" s="362"/>
      <c r="F66" s="362"/>
      <c r="G66" s="362"/>
      <c r="H66" s="375"/>
      <c r="I66" s="386"/>
    </row>
    <row r="67" spans="2:9" ht="15.75" x14ac:dyDescent="0.25">
      <c r="B67" s="385" t="s">
        <v>363</v>
      </c>
      <c r="C67" s="334"/>
      <c r="D67" s="334"/>
      <c r="E67" s="362"/>
      <c r="F67" s="362"/>
      <c r="G67" s="372" t="s">
        <v>364</v>
      </c>
      <c r="H67" s="375"/>
      <c r="I67" s="376"/>
    </row>
    <row r="68" spans="2:9" ht="15" x14ac:dyDescent="0.2">
      <c r="B68" s="387"/>
      <c r="C68" s="388"/>
      <c r="D68" s="388"/>
      <c r="E68" s="375"/>
      <c r="F68" s="375"/>
      <c r="G68" s="375"/>
      <c r="H68" s="375"/>
      <c r="I68" s="376"/>
    </row>
    <row r="69" spans="2:9" ht="15" x14ac:dyDescent="0.2">
      <c r="B69" s="387" t="s">
        <v>365</v>
      </c>
      <c r="C69" s="388"/>
      <c r="D69" s="388"/>
      <c r="E69" s="375">
        <v>300000</v>
      </c>
      <c r="F69" s="375"/>
      <c r="G69" s="375" t="s">
        <v>366</v>
      </c>
      <c r="H69" s="375"/>
      <c r="I69" s="376">
        <v>220000</v>
      </c>
    </row>
    <row r="70" spans="2:9" ht="15" x14ac:dyDescent="0.2">
      <c r="B70" s="387" t="s">
        <v>367</v>
      </c>
      <c r="C70" s="388"/>
      <c r="D70" s="388"/>
      <c r="E70" s="389">
        <v>167552</v>
      </c>
      <c r="F70" s="375"/>
      <c r="G70" s="375" t="s">
        <v>368</v>
      </c>
      <c r="H70" s="375"/>
      <c r="I70" s="376">
        <v>12000</v>
      </c>
    </row>
    <row r="71" spans="2:9" ht="15.75" x14ac:dyDescent="0.25">
      <c r="B71" s="387"/>
      <c r="C71" s="388"/>
      <c r="D71" s="388"/>
      <c r="E71" s="375"/>
      <c r="F71" s="375"/>
      <c r="G71" s="390" t="s">
        <v>369</v>
      </c>
      <c r="H71" s="375"/>
      <c r="I71" s="391">
        <f>I45</f>
        <v>391773.2</v>
      </c>
    </row>
    <row r="72" spans="2:9" ht="15.75" x14ac:dyDescent="0.25">
      <c r="B72" s="383" t="s">
        <v>370</v>
      </c>
      <c r="C72" s="392"/>
      <c r="D72" s="392"/>
      <c r="E72" s="393">
        <f>SUM(E69:E70)</f>
        <v>467552</v>
      </c>
      <c r="F72" s="375"/>
      <c r="G72" s="393" t="s">
        <v>371</v>
      </c>
      <c r="H72" s="381"/>
      <c r="I72" s="382">
        <f>SUM(I69:I71)</f>
        <v>623773.19999999995</v>
      </c>
    </row>
    <row r="73" spans="2:9" ht="15.75" thickBot="1" x14ac:dyDescent="0.25">
      <c r="B73" s="387"/>
      <c r="C73" s="388"/>
      <c r="D73" s="388"/>
      <c r="E73" s="375"/>
      <c r="F73" s="375"/>
      <c r="G73" s="375"/>
      <c r="H73" s="375"/>
      <c r="I73" s="376"/>
    </row>
    <row r="74" spans="2:9" ht="16.5" thickBot="1" x14ac:dyDescent="0.3">
      <c r="B74" s="394" t="s">
        <v>372</v>
      </c>
      <c r="C74" s="395"/>
      <c r="D74" s="395"/>
      <c r="E74" s="396">
        <f>E65+E72</f>
        <v>833676</v>
      </c>
      <c r="F74" s="375"/>
      <c r="G74" s="397" t="s">
        <v>373</v>
      </c>
      <c r="H74" s="398"/>
      <c r="I74" s="396">
        <f>I72+I64</f>
        <v>833676</v>
      </c>
    </row>
    <row r="75" spans="2:9" ht="15.75" thickBot="1" x14ac:dyDescent="0.25">
      <c r="B75" s="399"/>
      <c r="C75" s="400"/>
      <c r="D75" s="400"/>
      <c r="E75" s="401"/>
      <c r="F75" s="401"/>
      <c r="G75" s="401"/>
      <c r="H75" s="401"/>
      <c r="I75" s="402"/>
    </row>
    <row r="76" spans="2:9" ht="15" x14ac:dyDescent="0.2">
      <c r="B76" s="388"/>
      <c r="C76" s="388"/>
      <c r="D76" s="388"/>
      <c r="E76" s="375"/>
      <c r="F76" s="375"/>
      <c r="G76" s="375"/>
      <c r="H76" s="375"/>
      <c r="I76" s="375"/>
    </row>
    <row r="77" spans="2:9" ht="15" x14ac:dyDescent="0.2">
      <c r="B77" s="388"/>
      <c r="C77" s="388"/>
      <c r="D77" s="388"/>
      <c r="E77" s="375"/>
      <c r="F77" s="375"/>
      <c r="G77" s="375"/>
      <c r="H77" s="375"/>
      <c r="I77" s="375"/>
    </row>
    <row r="78" spans="2:9" ht="15.75" thickBot="1" x14ac:dyDescent="0.3">
      <c r="B78" s="359" t="s">
        <v>374</v>
      </c>
      <c r="C78" s="360"/>
      <c r="D78" s="360"/>
      <c r="E78" s="360"/>
      <c r="F78" s="360"/>
      <c r="G78" s="360"/>
      <c r="H78" s="360"/>
      <c r="I78" s="360"/>
    </row>
    <row r="79" spans="2:9" ht="15.75" x14ac:dyDescent="0.2">
      <c r="B79" s="403" t="s">
        <v>375</v>
      </c>
      <c r="C79" s="329"/>
      <c r="D79" s="329"/>
      <c r="E79" s="404">
        <v>13680</v>
      </c>
      <c r="F79" s="360"/>
      <c r="G79" s="360"/>
      <c r="H79" s="360"/>
      <c r="I79" s="360"/>
    </row>
    <row r="80" spans="2:9" ht="15.75" x14ac:dyDescent="0.2">
      <c r="B80" s="378" t="s">
        <v>376</v>
      </c>
      <c r="C80" s="334"/>
      <c r="D80" s="334"/>
      <c r="E80" s="405">
        <v>49637</v>
      </c>
      <c r="F80" s="360"/>
      <c r="G80" s="360"/>
      <c r="H80" s="360"/>
      <c r="I80" s="360"/>
    </row>
    <row r="81" spans="2:9" ht="16.5" thickBot="1" x14ac:dyDescent="0.25">
      <c r="B81" s="406" t="s">
        <v>377</v>
      </c>
      <c r="C81" s="342"/>
      <c r="D81" s="342"/>
      <c r="E81" s="407">
        <v>28455</v>
      </c>
      <c r="F81" s="360"/>
      <c r="G81" s="360"/>
      <c r="H81" s="360"/>
      <c r="I81" s="360"/>
    </row>
    <row r="82" spans="2:9" ht="15" thickBot="1" x14ac:dyDescent="0.25">
      <c r="B82" s="341"/>
      <c r="C82" s="341"/>
      <c r="D82" s="333"/>
      <c r="E82" s="341"/>
      <c r="G82" s="333"/>
      <c r="H82" s="341"/>
      <c r="I82" s="341"/>
    </row>
    <row r="83" spans="2:9" ht="15" x14ac:dyDescent="0.25">
      <c r="B83" s="450" t="s">
        <v>342</v>
      </c>
      <c r="C83" s="450"/>
      <c r="D83" s="359"/>
      <c r="E83" s="451" t="s">
        <v>343</v>
      </c>
      <c r="F83" s="451"/>
      <c r="G83" s="359"/>
      <c r="H83" s="451" t="s">
        <v>344</v>
      </c>
      <c r="I83" s="451"/>
    </row>
  </sheetData>
  <mergeCells count="10">
    <mergeCell ref="B83:C83"/>
    <mergeCell ref="E83:F83"/>
    <mergeCell ref="H83:I83"/>
    <mergeCell ref="K2:M2"/>
    <mergeCell ref="B29:C29"/>
    <mergeCell ref="E29:F29"/>
    <mergeCell ref="H29:I29"/>
    <mergeCell ref="B48:C48"/>
    <mergeCell ref="E48:F48"/>
    <mergeCell ref="H48:I48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S88"/>
  <sheetViews>
    <sheetView topLeftCell="A22" zoomScale="70" zoomScaleNormal="70" workbookViewId="0">
      <selection activeCell="D22" sqref="D1:D1048576"/>
    </sheetView>
  </sheetViews>
  <sheetFormatPr baseColWidth="10" defaultRowHeight="15" x14ac:dyDescent="0.25"/>
  <cols>
    <col min="1" max="1" width="1.5703125" style="131" customWidth="1"/>
    <col min="2" max="2" width="16.28515625" style="235" customWidth="1"/>
    <col min="3" max="3" width="27.7109375" style="274" customWidth="1"/>
    <col min="4" max="5" width="28.5703125" style="274" customWidth="1"/>
    <col min="6" max="6" width="39.28515625" style="274" customWidth="1"/>
    <col min="7" max="7" width="26.140625" style="235" customWidth="1"/>
    <col min="8" max="9" width="1.5703125" style="235" customWidth="1"/>
    <col min="10" max="10" width="66.5703125" style="235" customWidth="1"/>
    <col min="11" max="11" width="24.42578125" style="236" customWidth="1"/>
    <col min="12" max="12" width="1.5703125" style="237" customWidth="1"/>
    <col min="13" max="13" width="24.42578125" style="236" customWidth="1"/>
    <col min="14" max="14" width="1.5703125" style="237" customWidth="1"/>
    <col min="15" max="15" width="11.42578125" style="131"/>
    <col min="16" max="16" width="57.28515625" style="131" bestFit="1" customWidth="1"/>
    <col min="17" max="17" width="14.42578125" style="131" bestFit="1" customWidth="1"/>
    <col min="18" max="18" width="11.42578125" style="131"/>
    <col min="19" max="19" width="18.7109375" style="131" bestFit="1" customWidth="1"/>
    <col min="20" max="16384" width="11.42578125" style="131"/>
  </cols>
  <sheetData>
    <row r="1" spans="1:19" ht="8.25" customHeight="1" thickBot="1" x14ac:dyDescent="0.3">
      <c r="A1" s="124"/>
      <c r="B1" s="125"/>
      <c r="C1" s="126"/>
      <c r="D1" s="126"/>
      <c r="E1" s="126"/>
      <c r="F1" s="126"/>
      <c r="G1" s="125"/>
      <c r="H1" s="127"/>
      <c r="I1" s="124"/>
      <c r="J1" s="125"/>
      <c r="K1" s="128"/>
      <c r="L1" s="129"/>
      <c r="M1" s="128"/>
      <c r="N1" s="130"/>
      <c r="P1" s="125"/>
      <c r="Q1" s="132"/>
      <c r="R1" s="133"/>
      <c r="S1" s="132"/>
    </row>
    <row r="2" spans="1:19" ht="16.5" customHeight="1" thickBot="1" x14ac:dyDescent="0.3">
      <c r="A2" s="134"/>
      <c r="B2" s="135" t="s">
        <v>107</v>
      </c>
      <c r="C2" s="455" t="s">
        <v>108</v>
      </c>
      <c r="D2" s="456"/>
      <c r="E2" s="456"/>
      <c r="F2" s="457"/>
      <c r="G2" s="136"/>
      <c r="H2" s="137"/>
      <c r="I2" s="134"/>
      <c r="J2" s="458" t="s">
        <v>109</v>
      </c>
      <c r="K2" s="458"/>
      <c r="L2" s="458"/>
      <c r="M2" s="458"/>
      <c r="N2" s="138"/>
      <c r="P2" s="458" t="s">
        <v>109</v>
      </c>
      <c r="Q2" s="458"/>
      <c r="R2" s="458"/>
      <c r="S2" s="458"/>
    </row>
    <row r="3" spans="1:19" ht="16.5" customHeight="1" thickBot="1" x14ac:dyDescent="0.3">
      <c r="A3" s="134"/>
      <c r="B3" s="136"/>
      <c r="C3" s="139" t="s">
        <v>110</v>
      </c>
      <c r="D3" s="139" t="s">
        <v>111</v>
      </c>
      <c r="E3" s="140" t="s">
        <v>112</v>
      </c>
      <c r="F3" s="139" t="s">
        <v>113</v>
      </c>
      <c r="G3" s="136"/>
      <c r="H3" s="137"/>
      <c r="I3" s="134"/>
      <c r="J3" s="458" t="s">
        <v>114</v>
      </c>
      <c r="K3" s="458"/>
      <c r="L3" s="458"/>
      <c r="M3" s="458"/>
      <c r="N3" s="138"/>
      <c r="P3" s="458" t="s">
        <v>115</v>
      </c>
      <c r="Q3" s="458"/>
      <c r="R3" s="458"/>
      <c r="S3" s="458"/>
    </row>
    <row r="4" spans="1:19" ht="15.75" customHeight="1" x14ac:dyDescent="0.25">
      <c r="A4" s="134"/>
      <c r="B4" s="136"/>
      <c r="C4" s="141" t="s">
        <v>116</v>
      </c>
      <c r="D4" s="142">
        <v>230</v>
      </c>
      <c r="E4" s="143">
        <v>350</v>
      </c>
      <c r="F4" s="144">
        <f>D4*E4</f>
        <v>80500</v>
      </c>
      <c r="G4" s="136"/>
      <c r="H4" s="137"/>
      <c r="I4" s="134"/>
      <c r="J4" s="458" t="s">
        <v>117</v>
      </c>
      <c r="K4" s="458"/>
      <c r="L4" s="458"/>
      <c r="M4" s="458"/>
      <c r="N4" s="138"/>
      <c r="P4" s="458" t="s">
        <v>117</v>
      </c>
      <c r="Q4" s="458"/>
      <c r="R4" s="458"/>
      <c r="S4" s="458"/>
    </row>
    <row r="5" spans="1:19" ht="15.75" customHeight="1" x14ac:dyDescent="0.25">
      <c r="A5" s="134"/>
      <c r="B5" s="136"/>
      <c r="C5" s="141" t="s">
        <v>118</v>
      </c>
      <c r="D5" s="142">
        <f>D4</f>
        <v>230</v>
      </c>
      <c r="E5" s="143">
        <v>328.5</v>
      </c>
      <c r="F5" s="144">
        <f>D5*E5</f>
        <v>75555</v>
      </c>
      <c r="G5" s="136"/>
      <c r="H5" s="137"/>
      <c r="I5" s="134"/>
      <c r="J5" s="458" t="s">
        <v>119</v>
      </c>
      <c r="K5" s="458"/>
      <c r="L5" s="458"/>
      <c r="M5" s="458"/>
      <c r="N5" s="138"/>
      <c r="P5" s="458" t="s">
        <v>119</v>
      </c>
      <c r="Q5" s="458"/>
      <c r="R5" s="458"/>
      <c r="S5" s="458"/>
    </row>
    <row r="6" spans="1:19" ht="15.75" thickBot="1" x14ac:dyDescent="0.3">
      <c r="A6" s="134"/>
      <c r="B6" s="136"/>
      <c r="C6" s="145" t="s">
        <v>120</v>
      </c>
      <c r="D6" s="142">
        <f>D5</f>
        <v>230</v>
      </c>
      <c r="E6" s="143">
        <v>270</v>
      </c>
      <c r="F6" s="144">
        <f>E6*D6</f>
        <v>62100</v>
      </c>
      <c r="G6" s="136"/>
      <c r="H6" s="137"/>
      <c r="I6" s="134"/>
      <c r="J6" s="136"/>
      <c r="K6" s="146"/>
      <c r="L6" s="147"/>
      <c r="M6" s="146"/>
      <c r="N6" s="148"/>
      <c r="P6" s="136"/>
      <c r="Q6" s="143"/>
      <c r="R6" s="149"/>
      <c r="S6" s="143"/>
    </row>
    <row r="7" spans="1:19" ht="15.75" thickBot="1" x14ac:dyDescent="0.3">
      <c r="A7" s="134"/>
      <c r="B7" s="136"/>
      <c r="C7" s="150" t="s">
        <v>104</v>
      </c>
      <c r="D7" s="151"/>
      <c r="E7" s="152">
        <f>SUM(E4:E6)</f>
        <v>948.5</v>
      </c>
      <c r="F7" s="153">
        <f>SUM(F4:F6)</f>
        <v>218155</v>
      </c>
      <c r="G7" s="136"/>
      <c r="H7" s="137"/>
      <c r="I7" s="134"/>
      <c r="J7" s="136" t="s">
        <v>121</v>
      </c>
      <c r="K7" s="146"/>
      <c r="L7" s="147"/>
      <c r="M7" s="154">
        <v>0</v>
      </c>
      <c r="N7" s="148"/>
      <c r="P7" s="136" t="s">
        <v>6</v>
      </c>
      <c r="Q7" s="143"/>
      <c r="R7" s="149"/>
      <c r="S7" s="143">
        <f>200*1500</f>
        <v>300000</v>
      </c>
    </row>
    <row r="8" spans="1:19" ht="16.5" customHeight="1" thickBot="1" x14ac:dyDescent="0.3">
      <c r="A8" s="134"/>
      <c r="B8" s="136"/>
      <c r="C8" s="155"/>
      <c r="D8" s="155"/>
      <c r="E8" s="155"/>
      <c r="F8" s="155"/>
      <c r="G8" s="136"/>
      <c r="H8" s="137"/>
      <c r="I8" s="134"/>
      <c r="J8" s="136" t="s">
        <v>122</v>
      </c>
      <c r="K8" s="146"/>
      <c r="L8" s="147"/>
      <c r="M8" s="156">
        <f>1700*72</f>
        <v>122400</v>
      </c>
      <c r="N8" s="148"/>
      <c r="P8" s="136" t="s">
        <v>8</v>
      </c>
      <c r="Q8" s="143"/>
      <c r="R8" s="149"/>
      <c r="S8" s="156">
        <f>M33</f>
        <v>189700</v>
      </c>
    </row>
    <row r="9" spans="1:19" ht="15.75" customHeight="1" thickBot="1" x14ac:dyDescent="0.3">
      <c r="A9" s="134"/>
      <c r="B9" s="135" t="s">
        <v>123</v>
      </c>
      <c r="C9" s="459" t="s">
        <v>124</v>
      </c>
      <c r="D9" s="460"/>
      <c r="E9" s="460"/>
      <c r="F9" s="461"/>
      <c r="G9" s="136"/>
      <c r="H9" s="137"/>
      <c r="I9" s="134"/>
      <c r="J9" s="136" t="s">
        <v>125</v>
      </c>
      <c r="K9" s="146"/>
      <c r="L9" s="147"/>
      <c r="M9" s="154">
        <f>M7+M8</f>
        <v>122400</v>
      </c>
      <c r="N9" s="148"/>
      <c r="P9" s="136" t="s">
        <v>126</v>
      </c>
      <c r="Q9" s="143"/>
      <c r="R9" s="149"/>
      <c r="S9" s="143">
        <f>S7-S8</f>
        <v>110300</v>
      </c>
    </row>
    <row r="10" spans="1:19" ht="15.75" customHeight="1" thickBot="1" x14ac:dyDescent="0.3">
      <c r="A10" s="134"/>
      <c r="B10" s="136"/>
      <c r="C10" s="157" t="s">
        <v>110</v>
      </c>
      <c r="D10" s="157" t="s">
        <v>111</v>
      </c>
      <c r="E10" s="157" t="s">
        <v>112</v>
      </c>
      <c r="F10" s="158" t="s">
        <v>113</v>
      </c>
      <c r="G10" s="136"/>
      <c r="H10" s="137"/>
      <c r="I10" s="134"/>
      <c r="J10" s="136" t="s">
        <v>127</v>
      </c>
      <c r="K10" s="146"/>
      <c r="L10" s="147"/>
      <c r="M10" s="159">
        <v>13680</v>
      </c>
      <c r="N10" s="148"/>
      <c r="P10" s="136" t="s">
        <v>128</v>
      </c>
      <c r="Q10" s="143"/>
      <c r="R10" s="149"/>
      <c r="S10" s="143"/>
    </row>
    <row r="11" spans="1:19" x14ac:dyDescent="0.25">
      <c r="A11" s="134"/>
      <c r="B11" s="136"/>
      <c r="C11" s="160" t="s">
        <v>116</v>
      </c>
      <c r="D11" s="161">
        <f>70</f>
        <v>70</v>
      </c>
      <c r="E11" s="162">
        <v>350</v>
      </c>
      <c r="F11" s="163">
        <f>D11*E11</f>
        <v>24500</v>
      </c>
      <c r="G11" s="136"/>
      <c r="H11" s="137"/>
      <c r="I11" s="134"/>
      <c r="J11" s="136" t="s">
        <v>129</v>
      </c>
      <c r="K11" s="146"/>
      <c r="L11" s="147"/>
      <c r="M11" s="154">
        <f>M9-M10</f>
        <v>108720</v>
      </c>
      <c r="N11" s="148"/>
      <c r="P11" s="136" t="s">
        <v>130</v>
      </c>
      <c r="Q11" s="143">
        <v>20000</v>
      </c>
      <c r="R11" s="149"/>
      <c r="S11" s="143"/>
    </row>
    <row r="12" spans="1:19" x14ac:dyDescent="0.25">
      <c r="A12" s="134"/>
      <c r="B12" s="136"/>
      <c r="C12" s="160" t="s">
        <v>118</v>
      </c>
      <c r="D12" s="161">
        <f>70*0.6</f>
        <v>42</v>
      </c>
      <c r="E12" s="162">
        <v>328.5</v>
      </c>
      <c r="F12" s="163">
        <f>D12*E12</f>
        <v>13797</v>
      </c>
      <c r="G12" s="136"/>
      <c r="H12" s="137"/>
      <c r="I12" s="134"/>
      <c r="J12" s="136" t="s">
        <v>131</v>
      </c>
      <c r="K12" s="146">
        <f>E26</f>
        <v>3020</v>
      </c>
      <c r="L12" s="147"/>
      <c r="M12" s="154"/>
      <c r="N12" s="148"/>
      <c r="P12" s="136" t="s">
        <v>132</v>
      </c>
      <c r="Q12" s="156">
        <v>18000</v>
      </c>
      <c r="R12" s="149"/>
      <c r="S12" s="156">
        <f>Q11+Q12</f>
        <v>38000</v>
      </c>
    </row>
    <row r="13" spans="1:19" ht="15.75" thickBot="1" x14ac:dyDescent="0.3">
      <c r="A13" s="134"/>
      <c r="B13" s="136"/>
      <c r="C13" s="160" t="s">
        <v>120</v>
      </c>
      <c r="D13" s="161">
        <f>D12</f>
        <v>42</v>
      </c>
      <c r="E13" s="164">
        <v>270</v>
      </c>
      <c r="F13" s="163">
        <f>E13*D13</f>
        <v>11340</v>
      </c>
      <c r="G13" s="136"/>
      <c r="H13" s="137"/>
      <c r="I13" s="134"/>
      <c r="J13" s="136" t="s">
        <v>133</v>
      </c>
      <c r="K13" s="165">
        <f>E27</f>
        <v>700</v>
      </c>
      <c r="L13" s="147"/>
      <c r="M13" s="159">
        <f>K12+K13</f>
        <v>3720</v>
      </c>
      <c r="N13" s="148"/>
      <c r="P13" s="136" t="s">
        <v>134</v>
      </c>
      <c r="Q13" s="143"/>
      <c r="R13" s="149"/>
      <c r="S13" s="143">
        <f>S9-S12</f>
        <v>72300</v>
      </c>
    </row>
    <row r="14" spans="1:19" ht="15.75" thickBot="1" x14ac:dyDescent="0.3">
      <c r="A14" s="134"/>
      <c r="B14" s="136"/>
      <c r="C14" s="166" t="s">
        <v>104</v>
      </c>
      <c r="D14" s="167"/>
      <c r="E14" s="168">
        <f>SUM(E11:E13)</f>
        <v>948.5</v>
      </c>
      <c r="F14" s="169">
        <f>SUM(F11:F13)</f>
        <v>49637</v>
      </c>
      <c r="G14" s="136"/>
      <c r="H14" s="137"/>
      <c r="I14" s="134"/>
      <c r="J14" s="136" t="s">
        <v>135</v>
      </c>
      <c r="K14" s="146"/>
      <c r="L14" s="147"/>
      <c r="M14" s="154">
        <f>M11-M13</f>
        <v>105000</v>
      </c>
      <c r="N14" s="148"/>
      <c r="P14" s="136" t="s">
        <v>136</v>
      </c>
      <c r="Q14" s="143"/>
      <c r="R14" s="149"/>
      <c r="S14" s="156">
        <v>12500</v>
      </c>
    </row>
    <row r="15" spans="1:19" ht="15.75" thickBot="1" x14ac:dyDescent="0.3">
      <c r="A15" s="134"/>
      <c r="B15" s="136"/>
      <c r="C15" s="155"/>
      <c r="D15" s="155"/>
      <c r="E15" s="155"/>
      <c r="F15" s="155"/>
      <c r="G15" s="136"/>
      <c r="H15" s="137"/>
      <c r="I15" s="134"/>
      <c r="J15" s="136" t="s">
        <v>137</v>
      </c>
      <c r="K15" s="146"/>
      <c r="L15" s="147"/>
      <c r="M15" s="170">
        <v>114700</v>
      </c>
      <c r="N15" s="148"/>
      <c r="P15" s="136" t="s">
        <v>138</v>
      </c>
      <c r="Q15" s="143"/>
      <c r="R15" s="149"/>
      <c r="S15" s="143">
        <f>S13-S14</f>
        <v>59800</v>
      </c>
    </row>
    <row r="16" spans="1:19" ht="15.75" thickBot="1" x14ac:dyDescent="0.3">
      <c r="A16" s="134"/>
      <c r="B16" s="135" t="s">
        <v>139</v>
      </c>
      <c r="C16" s="462" t="s">
        <v>140</v>
      </c>
      <c r="D16" s="463"/>
      <c r="E16" s="463"/>
      <c r="F16" s="464"/>
      <c r="G16" s="136"/>
      <c r="H16" s="137"/>
      <c r="I16" s="134"/>
      <c r="J16" s="136" t="s">
        <v>141</v>
      </c>
      <c r="K16" s="146"/>
      <c r="L16" s="147"/>
      <c r="M16" s="154">
        <f>M14+M15</f>
        <v>219700</v>
      </c>
      <c r="N16" s="148"/>
      <c r="P16" s="136" t="s">
        <v>142</v>
      </c>
      <c r="Q16" s="143">
        <f>E26</f>
        <v>3020</v>
      </c>
      <c r="R16" s="149"/>
      <c r="S16" s="143"/>
    </row>
    <row r="17" spans="1:19" ht="15.75" thickBot="1" x14ac:dyDescent="0.3">
      <c r="A17" s="134"/>
      <c r="B17" s="136"/>
      <c r="C17" s="171" t="s">
        <v>110</v>
      </c>
      <c r="D17" s="171" t="s">
        <v>111</v>
      </c>
      <c r="E17" s="171" t="s">
        <v>112</v>
      </c>
      <c r="F17" s="172" t="s">
        <v>113</v>
      </c>
      <c r="G17" s="173"/>
      <c r="H17" s="137"/>
      <c r="I17" s="134"/>
      <c r="J17" s="136" t="s">
        <v>143</v>
      </c>
      <c r="K17" s="146">
        <f>E28</f>
        <v>1550</v>
      </c>
      <c r="L17" s="147"/>
      <c r="M17" s="154"/>
      <c r="N17" s="148"/>
      <c r="P17" s="136" t="s">
        <v>144</v>
      </c>
      <c r="Q17" s="143">
        <f>E28</f>
        <v>1550</v>
      </c>
      <c r="R17" s="149"/>
      <c r="S17" s="143"/>
    </row>
    <row r="18" spans="1:19" x14ac:dyDescent="0.25">
      <c r="A18" s="134"/>
      <c r="B18" s="136"/>
      <c r="C18" s="174" t="s">
        <v>116</v>
      </c>
      <c r="D18" s="175">
        <v>200</v>
      </c>
      <c r="E18" s="176">
        <f>E4</f>
        <v>350</v>
      </c>
      <c r="F18" s="177">
        <f>D18*E18</f>
        <v>70000</v>
      </c>
      <c r="G18" s="136"/>
      <c r="H18" s="137"/>
      <c r="I18" s="134"/>
      <c r="J18" s="136" t="s">
        <v>145</v>
      </c>
      <c r="K18" s="165">
        <f>E29</f>
        <v>23798</v>
      </c>
      <c r="L18" s="147"/>
      <c r="M18" s="159">
        <f>K18+K17</f>
        <v>25348</v>
      </c>
      <c r="N18" s="148"/>
      <c r="P18" s="136" t="s">
        <v>146</v>
      </c>
      <c r="Q18" s="156">
        <f>E30</f>
        <v>1996.5</v>
      </c>
      <c r="R18" s="149"/>
      <c r="S18" s="156">
        <f>SUM(Q16:Q18)</f>
        <v>6566.5</v>
      </c>
    </row>
    <row r="19" spans="1:19" ht="17.25" x14ac:dyDescent="0.25">
      <c r="A19" s="134"/>
      <c r="B19" s="136"/>
      <c r="C19" s="174" t="s">
        <v>118</v>
      </c>
      <c r="D19" s="175">
        <f>D18</f>
        <v>200</v>
      </c>
      <c r="E19" s="176">
        <f>E5</f>
        <v>328.5</v>
      </c>
      <c r="F19" s="176">
        <f>D19*E19</f>
        <v>65700</v>
      </c>
      <c r="G19" s="136"/>
      <c r="H19" s="137"/>
      <c r="I19" s="134"/>
      <c r="J19" s="136" t="s">
        <v>147</v>
      </c>
      <c r="K19" s="146"/>
      <c r="L19" s="147"/>
      <c r="M19" s="154">
        <f>M16-M18</f>
        <v>194352</v>
      </c>
      <c r="N19" s="148"/>
      <c r="P19" s="135" t="s">
        <v>148</v>
      </c>
      <c r="Q19" s="178"/>
      <c r="R19" s="179"/>
      <c r="S19" s="180">
        <f>S15-S18</f>
        <v>53233.5</v>
      </c>
    </row>
    <row r="20" spans="1:19" ht="18" thickBot="1" x14ac:dyDescent="0.3">
      <c r="A20" s="134"/>
      <c r="B20" s="136"/>
      <c r="C20" s="181" t="s">
        <v>120</v>
      </c>
      <c r="D20" s="175">
        <f>D19</f>
        <v>200</v>
      </c>
      <c r="E20" s="176">
        <f>E6</f>
        <v>270</v>
      </c>
      <c r="F20" s="182">
        <f>E20*D20</f>
        <v>54000</v>
      </c>
      <c r="G20" s="136"/>
      <c r="H20" s="137"/>
      <c r="I20" s="134"/>
      <c r="J20" s="136" t="s">
        <v>149</v>
      </c>
      <c r="K20" s="146"/>
      <c r="L20" s="147"/>
      <c r="M20" s="159">
        <v>100996.5</v>
      </c>
      <c r="N20" s="148"/>
      <c r="P20" s="135"/>
      <c r="Q20" s="178"/>
      <c r="R20" s="179"/>
      <c r="S20" s="180"/>
    </row>
    <row r="21" spans="1:19" ht="18" thickBot="1" x14ac:dyDescent="0.3">
      <c r="A21" s="134"/>
      <c r="B21" s="136"/>
      <c r="C21" s="183" t="s">
        <v>104</v>
      </c>
      <c r="D21" s="184"/>
      <c r="E21" s="185">
        <f>SUM(E18:E20)</f>
        <v>948.5</v>
      </c>
      <c r="F21" s="186">
        <f>SUM(F18:F20)</f>
        <v>189700</v>
      </c>
      <c r="G21" s="136"/>
      <c r="H21" s="137"/>
      <c r="I21" s="134"/>
      <c r="J21" s="136" t="s">
        <v>150</v>
      </c>
      <c r="K21" s="146"/>
      <c r="L21" s="147"/>
      <c r="M21" s="154">
        <f>M19+M20</f>
        <v>295348.5</v>
      </c>
      <c r="N21" s="148"/>
      <c r="P21" s="135"/>
      <c r="Q21" s="454" t="s">
        <v>151</v>
      </c>
      <c r="R21" s="454"/>
      <c r="S21" s="180"/>
    </row>
    <row r="22" spans="1:19" ht="18" thickBot="1" x14ac:dyDescent="0.3">
      <c r="A22" s="134"/>
      <c r="B22" s="136"/>
      <c r="C22" s="155"/>
      <c r="D22" s="155"/>
      <c r="E22" s="155"/>
      <c r="F22" s="155"/>
      <c r="G22" s="136"/>
      <c r="H22" s="137"/>
      <c r="I22" s="134"/>
      <c r="J22" s="136" t="s">
        <v>152</v>
      </c>
      <c r="K22" s="146">
        <f>E30</f>
        <v>1996.5</v>
      </c>
      <c r="L22" s="147"/>
      <c r="M22" s="154"/>
      <c r="N22" s="148"/>
      <c r="P22" s="135"/>
      <c r="Q22" s="187"/>
      <c r="R22" s="187"/>
      <c r="S22" s="180"/>
    </row>
    <row r="23" spans="1:19" ht="17.25" x14ac:dyDescent="0.25">
      <c r="A23" s="134"/>
      <c r="B23" s="135" t="s">
        <v>153</v>
      </c>
      <c r="C23" s="453" t="s">
        <v>154</v>
      </c>
      <c r="D23" s="453"/>
      <c r="E23" s="453"/>
      <c r="F23" s="453"/>
      <c r="G23" s="136"/>
      <c r="H23" s="137"/>
      <c r="I23" s="134"/>
      <c r="J23" s="136" t="s">
        <v>155</v>
      </c>
      <c r="K23" s="146">
        <f>E31</f>
        <v>6000</v>
      </c>
      <c r="L23" s="147"/>
      <c r="M23" s="154"/>
      <c r="N23" s="148"/>
      <c r="P23" s="135"/>
      <c r="Q23" s="454" t="s">
        <v>156</v>
      </c>
      <c r="R23" s="454"/>
      <c r="S23" s="180"/>
    </row>
    <row r="24" spans="1:19" ht="18" thickBot="1" x14ac:dyDescent="0.3">
      <c r="A24" s="134"/>
      <c r="B24" s="136"/>
      <c r="C24" s="155"/>
      <c r="D24" s="155"/>
      <c r="E24" s="155"/>
      <c r="F24" s="155"/>
      <c r="G24" s="136"/>
      <c r="H24" s="137"/>
      <c r="I24" s="134"/>
      <c r="J24" s="136" t="s">
        <v>157</v>
      </c>
      <c r="K24" s="165">
        <f>E32</f>
        <v>19560</v>
      </c>
      <c r="L24" s="147"/>
      <c r="M24" s="159">
        <f>K22+K23+K24</f>
        <v>27556.5</v>
      </c>
      <c r="N24" s="148"/>
      <c r="P24" s="135"/>
      <c r="Q24" s="187"/>
      <c r="R24" s="187"/>
      <c r="S24" s="180"/>
    </row>
    <row r="25" spans="1:19" ht="29.25" customHeight="1" thickBot="1" x14ac:dyDescent="0.3">
      <c r="A25" s="134"/>
      <c r="B25" s="136"/>
      <c r="C25" s="188" t="s">
        <v>158</v>
      </c>
      <c r="D25" s="188" t="s">
        <v>159</v>
      </c>
      <c r="E25" s="189" t="s">
        <v>103</v>
      </c>
      <c r="F25" s="189" t="s">
        <v>160</v>
      </c>
      <c r="G25" s="136"/>
      <c r="H25" s="137"/>
      <c r="I25" s="134"/>
      <c r="J25" s="190" t="s">
        <v>161</v>
      </c>
      <c r="K25" s="146"/>
      <c r="L25" s="147"/>
      <c r="M25" s="154">
        <f>M21-M24</f>
        <v>267792</v>
      </c>
      <c r="N25" s="148"/>
      <c r="P25" s="135"/>
      <c r="Q25" s="454" t="s">
        <v>162</v>
      </c>
      <c r="R25" s="454"/>
      <c r="S25" s="180"/>
    </row>
    <row r="26" spans="1:19" ht="15.75" thickBot="1" x14ac:dyDescent="0.3">
      <c r="A26" s="134"/>
      <c r="B26" s="136"/>
      <c r="C26" s="191" t="s">
        <v>163</v>
      </c>
      <c r="D26" s="192" t="s">
        <v>164</v>
      </c>
      <c r="E26" s="193">
        <f>((70-72)*1510)*-1</f>
        <v>3020</v>
      </c>
      <c r="F26" s="194" t="s">
        <v>165</v>
      </c>
      <c r="G26" s="136"/>
      <c r="H26" s="137"/>
      <c r="I26" s="134"/>
      <c r="J26" s="136" t="s">
        <v>166</v>
      </c>
      <c r="K26" s="146"/>
      <c r="L26" s="147"/>
      <c r="M26" s="159">
        <v>0</v>
      </c>
      <c r="N26" s="148"/>
      <c r="P26" s="195"/>
      <c r="Q26" s="196"/>
      <c r="R26" s="197"/>
      <c r="S26" s="196"/>
    </row>
    <row r="27" spans="1:19" ht="15.75" thickBot="1" x14ac:dyDescent="0.3">
      <c r="A27" s="134"/>
      <c r="B27" s="136"/>
      <c r="C27" s="198" t="s">
        <v>167</v>
      </c>
      <c r="D27" s="199" t="s">
        <v>168</v>
      </c>
      <c r="E27" s="193">
        <f>((1500-1510)*70)*-1</f>
        <v>700</v>
      </c>
      <c r="F27" s="194" t="str">
        <f>F26</f>
        <v>DESFAVORABLE</v>
      </c>
      <c r="G27" s="136"/>
      <c r="H27" s="137"/>
      <c r="I27" s="134"/>
      <c r="J27" s="136" t="s">
        <v>169</v>
      </c>
      <c r="K27" s="146"/>
      <c r="L27" s="147"/>
      <c r="M27" s="154">
        <f>M25-M26</f>
        <v>267792</v>
      </c>
      <c r="N27" s="148"/>
    </row>
    <row r="28" spans="1:19" ht="15.75" thickBot="1" x14ac:dyDescent="0.3">
      <c r="A28" s="134"/>
      <c r="B28" s="136"/>
      <c r="C28" s="200" t="s">
        <v>170</v>
      </c>
      <c r="D28" s="199" t="s">
        <v>171</v>
      </c>
      <c r="E28" s="193">
        <f>((36.5-37)*3100)*-1</f>
        <v>1550</v>
      </c>
      <c r="F28" s="194" t="str">
        <f>F27</f>
        <v>DESFAVORABLE</v>
      </c>
      <c r="G28" s="136"/>
      <c r="H28" s="137"/>
      <c r="I28" s="134"/>
      <c r="J28" s="136" t="s">
        <v>172</v>
      </c>
      <c r="K28" s="146"/>
      <c r="L28" s="147"/>
      <c r="M28" s="159">
        <f>F14</f>
        <v>49637</v>
      </c>
      <c r="N28" s="148"/>
    </row>
    <row r="29" spans="1:19" ht="15.75" thickBot="1" x14ac:dyDescent="0.3">
      <c r="A29" s="134"/>
      <c r="B29" s="136"/>
      <c r="C29" s="200" t="s">
        <v>173</v>
      </c>
      <c r="D29" s="199" t="s">
        <v>174</v>
      </c>
      <c r="E29" s="193">
        <f>((2448-3100)*36.5)*-1</f>
        <v>23798</v>
      </c>
      <c r="F29" s="194" t="str">
        <f>F28</f>
        <v>DESFAVORABLE</v>
      </c>
      <c r="G29" s="136"/>
      <c r="H29" s="137"/>
      <c r="I29" s="134"/>
      <c r="J29" s="136" t="s">
        <v>175</v>
      </c>
      <c r="K29" s="146"/>
      <c r="L29" s="147"/>
      <c r="M29" s="154">
        <f>M27-M28</f>
        <v>218155</v>
      </c>
      <c r="N29" s="148"/>
    </row>
    <row r="30" spans="1:19" ht="15.75" thickBot="1" x14ac:dyDescent="0.3">
      <c r="A30" s="134"/>
      <c r="B30" s="136"/>
      <c r="C30" s="191" t="s">
        <v>176</v>
      </c>
      <c r="D30" s="199" t="s">
        <v>177</v>
      </c>
      <c r="E30" s="193">
        <f>(99000-100996.5)*-1</f>
        <v>1996.5</v>
      </c>
      <c r="F30" s="194" t="str">
        <f>F29</f>
        <v>DESFAVORABLE</v>
      </c>
      <c r="G30" s="136"/>
      <c r="H30" s="137"/>
      <c r="I30" s="134"/>
      <c r="J30" s="136" t="s">
        <v>178</v>
      </c>
      <c r="K30" s="146"/>
      <c r="L30" s="147"/>
      <c r="M30" s="159">
        <v>0</v>
      </c>
      <c r="N30" s="148"/>
    </row>
    <row r="31" spans="1:19" ht="15.75" thickBot="1" x14ac:dyDescent="0.3">
      <c r="A31" s="134"/>
      <c r="B31" s="136"/>
      <c r="C31" s="198" t="s">
        <v>179</v>
      </c>
      <c r="D31" s="192" t="s">
        <v>180</v>
      </c>
      <c r="E31" s="201">
        <f>((3300-3100)*30)</f>
        <v>6000</v>
      </c>
      <c r="F31" s="202" t="str">
        <f>F26</f>
        <v>DESFAVORABLE</v>
      </c>
      <c r="G31" s="136"/>
      <c r="H31" s="137"/>
      <c r="I31" s="134"/>
      <c r="J31" s="136" t="s">
        <v>181</v>
      </c>
      <c r="K31" s="146"/>
      <c r="L31" s="147"/>
      <c r="M31" s="154">
        <f>M29+M30</f>
        <v>218155</v>
      </c>
      <c r="N31" s="148"/>
    </row>
    <row r="32" spans="1:19" ht="15.75" thickBot="1" x14ac:dyDescent="0.3">
      <c r="A32" s="134"/>
      <c r="B32" s="136"/>
      <c r="C32" s="198" t="s">
        <v>182</v>
      </c>
      <c r="D32" s="203" t="s">
        <v>183</v>
      </c>
      <c r="E32" s="201">
        <f>((2448-3100)*30)*-1</f>
        <v>19560</v>
      </c>
      <c r="F32" s="202" t="str">
        <f>F31</f>
        <v>DESFAVORABLE</v>
      </c>
      <c r="G32" s="136"/>
      <c r="H32" s="137"/>
      <c r="I32" s="134"/>
      <c r="J32" s="136" t="s">
        <v>184</v>
      </c>
      <c r="K32" s="146"/>
      <c r="L32" s="147"/>
      <c r="M32" s="159">
        <v>28455</v>
      </c>
      <c r="N32" s="148"/>
    </row>
    <row r="33" spans="1:15" ht="17.25" x14ac:dyDescent="0.25">
      <c r="A33" s="134"/>
      <c r="B33" s="136"/>
      <c r="C33" s="155"/>
      <c r="D33" s="204"/>
      <c r="E33" s="155"/>
      <c r="F33" s="155"/>
      <c r="G33" s="136"/>
      <c r="H33" s="137"/>
      <c r="I33" s="134"/>
      <c r="J33" s="205" t="s">
        <v>8</v>
      </c>
      <c r="K33" s="146"/>
      <c r="L33" s="147"/>
      <c r="M33" s="206">
        <f>M31-M32</f>
        <v>189700</v>
      </c>
      <c r="N33" s="207"/>
    </row>
    <row r="34" spans="1:15" ht="18" thickBot="1" x14ac:dyDescent="0.3">
      <c r="A34" s="134"/>
      <c r="B34" s="135" t="s">
        <v>185</v>
      </c>
      <c r="C34" s="453" t="s">
        <v>186</v>
      </c>
      <c r="D34" s="453"/>
      <c r="E34" s="453"/>
      <c r="F34" s="453"/>
      <c r="G34" s="136"/>
      <c r="H34" s="137"/>
      <c r="I34" s="134"/>
      <c r="J34" s="205"/>
      <c r="K34" s="208"/>
      <c r="L34" s="208"/>
      <c r="M34" s="206"/>
      <c r="N34" s="207"/>
    </row>
    <row r="35" spans="1:15" ht="18" thickBot="1" x14ac:dyDescent="0.3">
      <c r="A35" s="134"/>
      <c r="B35" s="136"/>
      <c r="C35" s="155"/>
      <c r="D35" s="155"/>
      <c r="E35" s="155"/>
      <c r="F35" s="155"/>
      <c r="G35" s="136"/>
      <c r="H35" s="137"/>
      <c r="I35" s="134"/>
      <c r="J35" s="205"/>
      <c r="K35" s="454" t="s">
        <v>151</v>
      </c>
      <c r="L35" s="454"/>
      <c r="M35" s="206"/>
      <c r="N35" s="207"/>
    </row>
    <row r="36" spans="1:15" ht="15.75" customHeight="1" thickBot="1" x14ac:dyDescent="0.3">
      <c r="A36" s="134"/>
      <c r="B36" s="136"/>
      <c r="C36" s="209" t="s">
        <v>187</v>
      </c>
      <c r="D36" s="210" t="s">
        <v>103</v>
      </c>
      <c r="E36" s="211" t="s">
        <v>160</v>
      </c>
      <c r="F36" s="212" t="s">
        <v>188</v>
      </c>
      <c r="G36" s="212" t="s">
        <v>189</v>
      </c>
      <c r="H36" s="137"/>
      <c r="I36" s="134"/>
      <c r="J36" s="205"/>
      <c r="K36" s="187"/>
      <c r="L36" s="187"/>
      <c r="M36" s="206"/>
      <c r="N36" s="207"/>
    </row>
    <row r="37" spans="1:15" ht="18" customHeight="1" thickBot="1" x14ac:dyDescent="0.3">
      <c r="A37" s="134"/>
      <c r="B37" s="136"/>
      <c r="C37" s="209" t="s">
        <v>163</v>
      </c>
      <c r="D37" s="213">
        <f>E26</f>
        <v>3020</v>
      </c>
      <c r="E37" s="214" t="s">
        <v>165</v>
      </c>
      <c r="F37" s="215" t="s">
        <v>190</v>
      </c>
      <c r="G37" s="216" t="s">
        <v>191</v>
      </c>
      <c r="H37" s="217"/>
      <c r="I37" s="134"/>
      <c r="J37" s="205"/>
      <c r="K37" s="454" t="s">
        <v>156</v>
      </c>
      <c r="L37" s="454"/>
      <c r="M37" s="206"/>
      <c r="N37" s="207"/>
    </row>
    <row r="38" spans="1:15" ht="16.5" customHeight="1" thickBot="1" x14ac:dyDescent="0.3">
      <c r="A38" s="134"/>
      <c r="B38" s="136"/>
      <c r="C38" s="209" t="s">
        <v>167</v>
      </c>
      <c r="D38" s="218">
        <f>E27</f>
        <v>700</v>
      </c>
      <c r="E38" s="219" t="str">
        <f>E37</f>
        <v>DESFAVORABLE</v>
      </c>
      <c r="F38" s="220" t="s">
        <v>192</v>
      </c>
      <c r="G38" s="221" t="s">
        <v>193</v>
      </c>
      <c r="H38" s="217"/>
      <c r="I38" s="134"/>
      <c r="J38" s="205"/>
      <c r="K38" s="187"/>
      <c r="L38" s="187"/>
      <c r="M38" s="206"/>
      <c r="N38" s="207"/>
    </row>
    <row r="39" spans="1:15" ht="16.5" customHeight="1" thickBot="1" x14ac:dyDescent="0.3">
      <c r="A39" s="134"/>
      <c r="B39" s="136"/>
      <c r="C39" s="222" t="s">
        <v>170</v>
      </c>
      <c r="D39" s="223">
        <f t="shared" ref="D39:D43" si="0">E28</f>
        <v>1550</v>
      </c>
      <c r="E39" s="224" t="str">
        <f>E38</f>
        <v>DESFAVORABLE</v>
      </c>
      <c r="F39" s="225" t="s">
        <v>194</v>
      </c>
      <c r="G39" s="221" t="s">
        <v>191</v>
      </c>
      <c r="H39" s="137"/>
      <c r="I39" s="134"/>
      <c r="J39" s="205"/>
      <c r="K39" s="454" t="s">
        <v>162</v>
      </c>
      <c r="L39" s="454"/>
      <c r="M39" s="206"/>
      <c r="N39" s="207"/>
    </row>
    <row r="40" spans="1:15" ht="16.5" customHeight="1" thickBot="1" x14ac:dyDescent="0.3">
      <c r="A40" s="134"/>
      <c r="B40" s="136"/>
      <c r="C40" s="209" t="s">
        <v>173</v>
      </c>
      <c r="D40" s="218">
        <f t="shared" si="0"/>
        <v>23798</v>
      </c>
      <c r="E40" s="226" t="str">
        <f>E39</f>
        <v>DESFAVORABLE</v>
      </c>
      <c r="F40" s="227" t="s">
        <v>195</v>
      </c>
      <c r="G40" s="221" t="str">
        <f>G38</f>
        <v>FUNCIONARIOS Y EMPLEADOS</v>
      </c>
      <c r="H40" s="137"/>
      <c r="I40" s="228"/>
      <c r="J40" s="195"/>
      <c r="K40" s="229"/>
      <c r="L40" s="230"/>
      <c r="M40" s="229"/>
      <c r="N40" s="231"/>
    </row>
    <row r="41" spans="1:15" ht="16.5" customHeight="1" thickBot="1" x14ac:dyDescent="0.3">
      <c r="A41" s="134"/>
      <c r="B41" s="136"/>
      <c r="C41" s="232" t="s">
        <v>176</v>
      </c>
      <c r="D41" s="223">
        <f t="shared" si="0"/>
        <v>1996.5</v>
      </c>
      <c r="E41" s="226" t="str">
        <f>E40</f>
        <v>DESFAVORABLE</v>
      </c>
      <c r="F41" s="233" t="s">
        <v>196</v>
      </c>
      <c r="G41" s="234" t="str">
        <f>G39</f>
        <v>RESULTADOS</v>
      </c>
      <c r="H41" s="217"/>
    </row>
    <row r="42" spans="1:15" ht="16.5" customHeight="1" thickBot="1" x14ac:dyDescent="0.3">
      <c r="A42" s="134"/>
      <c r="B42" s="136"/>
      <c r="C42" s="232" t="s">
        <v>179</v>
      </c>
      <c r="D42" s="238">
        <f t="shared" si="0"/>
        <v>6000</v>
      </c>
      <c r="E42" s="239" t="str">
        <f>E40</f>
        <v>DESFAVORABLE</v>
      </c>
      <c r="F42" s="225" t="s">
        <v>197</v>
      </c>
      <c r="G42" s="240" t="str">
        <f>G40</f>
        <v>FUNCIONARIOS Y EMPLEADOS</v>
      </c>
      <c r="H42" s="137"/>
    </row>
    <row r="43" spans="1:15" ht="18" customHeight="1" thickBot="1" x14ac:dyDescent="0.3">
      <c r="A43" s="134"/>
      <c r="B43" s="136"/>
      <c r="C43" s="232" t="s">
        <v>182</v>
      </c>
      <c r="D43" s="218">
        <f t="shared" si="0"/>
        <v>19560</v>
      </c>
      <c r="E43" s="226" t="str">
        <f>E42</f>
        <v>DESFAVORABLE</v>
      </c>
      <c r="F43" s="241" t="s">
        <v>192</v>
      </c>
      <c r="G43" s="221" t="str">
        <f>G42</f>
        <v>FUNCIONARIOS Y EMPLEADOS</v>
      </c>
      <c r="H43" s="137"/>
    </row>
    <row r="44" spans="1:15" x14ac:dyDescent="0.25">
      <c r="A44" s="134"/>
      <c r="B44" s="136"/>
      <c r="C44" s="155"/>
      <c r="D44" s="242"/>
      <c r="E44" s="155"/>
      <c r="F44" s="155"/>
      <c r="G44" s="136"/>
      <c r="H44" s="137"/>
      <c r="M44" s="161"/>
    </row>
    <row r="45" spans="1:15" x14ac:dyDescent="0.25">
      <c r="A45" s="134"/>
      <c r="B45" s="135" t="s">
        <v>198</v>
      </c>
      <c r="C45" s="453" t="s">
        <v>199</v>
      </c>
      <c r="D45" s="453"/>
      <c r="E45" s="453"/>
      <c r="F45" s="453"/>
      <c r="G45" s="136"/>
      <c r="H45" s="137"/>
      <c r="J45" s="243" t="s">
        <v>200</v>
      </c>
      <c r="K45" s="244">
        <v>230</v>
      </c>
      <c r="L45" s="245"/>
      <c r="M45" s="246">
        <v>5</v>
      </c>
      <c r="N45" s="245"/>
      <c r="O45" s="247">
        <f>K45*M45</f>
        <v>1150</v>
      </c>
    </row>
    <row r="46" spans="1:15" ht="15.75" thickBot="1" x14ac:dyDescent="0.3">
      <c r="A46" s="134"/>
      <c r="B46" s="136"/>
      <c r="C46" s="155"/>
      <c r="D46" s="155"/>
      <c r="E46" s="155"/>
      <c r="F46" s="155"/>
      <c r="G46" s="136"/>
      <c r="H46" s="137"/>
      <c r="J46" s="248" t="s">
        <v>201</v>
      </c>
      <c r="K46" s="146">
        <v>70</v>
      </c>
      <c r="L46" s="147"/>
      <c r="M46" s="161">
        <v>5</v>
      </c>
      <c r="N46" s="147"/>
      <c r="O46" s="249">
        <f>K46*M46</f>
        <v>350</v>
      </c>
    </row>
    <row r="47" spans="1:15" ht="15.75" thickBot="1" x14ac:dyDescent="0.3">
      <c r="A47" s="134"/>
      <c r="B47" s="136"/>
      <c r="C47" s="250" t="s">
        <v>158</v>
      </c>
      <c r="D47" s="250" t="s">
        <v>103</v>
      </c>
      <c r="E47" s="466" t="s">
        <v>202</v>
      </c>
      <c r="F47" s="467"/>
      <c r="G47" s="136"/>
      <c r="H47" s="137"/>
      <c r="J47" s="251"/>
      <c r="K47" s="165"/>
      <c r="L47" s="252"/>
      <c r="M47" s="165"/>
      <c r="N47" s="252"/>
      <c r="O47" s="249">
        <f>SUM(O45:O46)</f>
        <v>1500</v>
      </c>
    </row>
    <row r="48" spans="1:15" ht="15.75" thickBot="1" x14ac:dyDescent="0.3">
      <c r="A48" s="134"/>
      <c r="B48" s="136"/>
      <c r="C48" s="250" t="s">
        <v>167</v>
      </c>
      <c r="D48" s="253">
        <f>E27</f>
        <v>700</v>
      </c>
      <c r="E48" s="468" t="s">
        <v>203</v>
      </c>
      <c r="F48" s="469"/>
      <c r="G48" s="136"/>
      <c r="H48" s="137"/>
    </row>
    <row r="49" spans="1:15" ht="15.75" thickBot="1" x14ac:dyDescent="0.3">
      <c r="A49" s="134"/>
      <c r="B49" s="136"/>
      <c r="C49" s="254" t="s">
        <v>173</v>
      </c>
      <c r="D49" s="255">
        <f>E29</f>
        <v>23798</v>
      </c>
      <c r="E49" s="470" t="s">
        <v>204</v>
      </c>
      <c r="F49" s="471"/>
      <c r="G49" s="136"/>
      <c r="H49" s="137"/>
    </row>
    <row r="50" spans="1:15" ht="15.75" thickBot="1" x14ac:dyDescent="0.3">
      <c r="A50" s="134"/>
      <c r="B50" s="136"/>
      <c r="C50" s="250" t="s">
        <v>179</v>
      </c>
      <c r="D50" s="253">
        <f>E31</f>
        <v>6000</v>
      </c>
      <c r="E50" s="468" t="s">
        <v>205</v>
      </c>
      <c r="F50" s="469"/>
      <c r="G50" s="136"/>
      <c r="H50" s="137"/>
      <c r="J50" s="243" t="s">
        <v>200</v>
      </c>
      <c r="K50" s="244">
        <v>230</v>
      </c>
      <c r="L50" s="245"/>
      <c r="M50" s="244">
        <v>9</v>
      </c>
      <c r="N50" s="245"/>
      <c r="O50" s="247">
        <f>K50*M50</f>
        <v>2070</v>
      </c>
    </row>
    <row r="51" spans="1:15" ht="15.75" thickBot="1" x14ac:dyDescent="0.3">
      <c r="A51" s="134"/>
      <c r="B51" s="136"/>
      <c r="C51" s="250" t="s">
        <v>182</v>
      </c>
      <c r="D51" s="256">
        <f>E32</f>
        <v>19560</v>
      </c>
      <c r="E51" s="468" t="s">
        <v>204</v>
      </c>
      <c r="F51" s="469"/>
      <c r="G51" s="136"/>
      <c r="H51" s="137"/>
      <c r="J51" s="248" t="s">
        <v>201</v>
      </c>
      <c r="K51" s="146">
        <v>42</v>
      </c>
      <c r="L51" s="147"/>
      <c r="M51" s="146">
        <v>9</v>
      </c>
      <c r="N51" s="147"/>
      <c r="O51" s="249">
        <f>K51*M51</f>
        <v>378</v>
      </c>
    </row>
    <row r="52" spans="1:15" x14ac:dyDescent="0.25">
      <c r="A52" s="134"/>
      <c r="B52" s="136"/>
      <c r="C52" s="155"/>
      <c r="D52" s="257"/>
      <c r="E52" s="155"/>
      <c r="F52" s="136"/>
      <c r="G52" s="136"/>
      <c r="H52" s="137"/>
      <c r="J52" s="251"/>
      <c r="K52" s="165"/>
      <c r="L52" s="252"/>
      <c r="M52" s="165"/>
      <c r="N52" s="252"/>
      <c r="O52" s="249">
        <f>SUM(O50:O51)</f>
        <v>2448</v>
      </c>
    </row>
    <row r="53" spans="1:15" x14ac:dyDescent="0.25">
      <c r="A53" s="134"/>
      <c r="B53" s="135" t="s">
        <v>206</v>
      </c>
      <c r="C53" s="465" t="s">
        <v>207</v>
      </c>
      <c r="D53" s="465"/>
      <c r="E53" s="465"/>
      <c r="F53" s="465"/>
      <c r="G53" s="136"/>
      <c r="H53" s="137"/>
    </row>
    <row r="54" spans="1:15" ht="15.75" thickBot="1" x14ac:dyDescent="0.3">
      <c r="A54" s="134"/>
      <c r="B54" s="136"/>
      <c r="C54" s="155"/>
      <c r="D54" s="155"/>
      <c r="E54" s="155"/>
      <c r="F54" s="155"/>
      <c r="G54" s="136"/>
      <c r="H54" s="137"/>
    </row>
    <row r="55" spans="1:15" ht="15.75" thickBot="1" x14ac:dyDescent="0.3">
      <c r="A55" s="134"/>
      <c r="B55" s="136"/>
      <c r="C55" s="258" t="s">
        <v>158</v>
      </c>
      <c r="D55" s="258" t="s">
        <v>208</v>
      </c>
      <c r="E55" s="258" t="s">
        <v>209</v>
      </c>
      <c r="F55" s="259" t="s">
        <v>104</v>
      </c>
      <c r="G55" s="136"/>
      <c r="H55" s="137"/>
    </row>
    <row r="56" spans="1:15" x14ac:dyDescent="0.25">
      <c r="A56" s="134"/>
      <c r="B56" s="136"/>
      <c r="C56" s="260" t="s">
        <v>116</v>
      </c>
      <c r="D56" s="261" t="s">
        <v>210</v>
      </c>
      <c r="E56" s="262">
        <v>72</v>
      </c>
      <c r="F56" s="262">
        <f>E56*5</f>
        <v>360</v>
      </c>
      <c r="G56" s="136"/>
      <c r="H56" s="137"/>
    </row>
    <row r="57" spans="1:15" x14ac:dyDescent="0.25">
      <c r="A57" s="134"/>
      <c r="B57" s="136"/>
      <c r="C57" s="263" t="s">
        <v>118</v>
      </c>
      <c r="D57" s="264" t="s">
        <v>211</v>
      </c>
      <c r="E57" s="143">
        <v>37</v>
      </c>
      <c r="F57" s="265">
        <f>E57*9</f>
        <v>333</v>
      </c>
      <c r="G57" s="136"/>
      <c r="H57" s="137"/>
    </row>
    <row r="58" spans="1:15" ht="15.75" thickBot="1" x14ac:dyDescent="0.3">
      <c r="A58" s="134"/>
      <c r="B58" s="136"/>
      <c r="C58" s="263" t="s">
        <v>120</v>
      </c>
      <c r="D58" s="264" t="s">
        <v>211</v>
      </c>
      <c r="E58" s="266">
        <v>30</v>
      </c>
      <c r="F58" s="266">
        <f>E58*9</f>
        <v>270</v>
      </c>
      <c r="G58" s="136"/>
      <c r="H58" s="137"/>
    </row>
    <row r="59" spans="1:15" ht="15.75" thickBot="1" x14ac:dyDescent="0.3">
      <c r="A59" s="134"/>
      <c r="B59" s="136"/>
      <c r="C59" s="267" t="s">
        <v>104</v>
      </c>
      <c r="D59" s="268"/>
      <c r="E59" s="269">
        <f>SUM(E56:E58)</f>
        <v>139</v>
      </c>
      <c r="F59" s="270">
        <f>SUM(F56:F58)</f>
        <v>963</v>
      </c>
      <c r="G59" s="136"/>
      <c r="H59" s="137"/>
    </row>
    <row r="60" spans="1:15" ht="15.75" thickBot="1" x14ac:dyDescent="0.3">
      <c r="A60" s="228"/>
      <c r="B60" s="195"/>
      <c r="C60" s="271"/>
      <c r="D60" s="271"/>
      <c r="E60" s="272"/>
      <c r="F60" s="271"/>
      <c r="G60" s="195"/>
      <c r="H60" s="273"/>
    </row>
    <row r="61" spans="1:15" ht="17.25" customHeight="1" x14ac:dyDescent="0.25">
      <c r="A61" s="235"/>
    </row>
    <row r="62" spans="1:15" x14ac:dyDescent="0.25">
      <c r="A62" s="235"/>
      <c r="C62" s="275"/>
    </row>
    <row r="63" spans="1:15" x14ac:dyDescent="0.25">
      <c r="A63" s="235"/>
      <c r="E63" s="155"/>
    </row>
    <row r="64" spans="1:15" x14ac:dyDescent="0.25">
      <c r="A64" s="235"/>
      <c r="E64" s="155"/>
    </row>
    <row r="65" spans="1:5" x14ac:dyDescent="0.25">
      <c r="A65" s="235"/>
      <c r="E65" s="155"/>
    </row>
    <row r="66" spans="1:5" x14ac:dyDescent="0.25">
      <c r="A66" s="235"/>
      <c r="E66" s="155"/>
    </row>
    <row r="67" spans="1:5" x14ac:dyDescent="0.25">
      <c r="A67" s="235"/>
      <c r="C67" s="275"/>
      <c r="E67" s="155"/>
    </row>
    <row r="68" spans="1:5" x14ac:dyDescent="0.25">
      <c r="A68" s="235"/>
      <c r="E68" s="155"/>
    </row>
    <row r="69" spans="1:5" x14ac:dyDescent="0.25">
      <c r="A69" s="235"/>
      <c r="E69" s="155"/>
    </row>
    <row r="70" spans="1:5" x14ac:dyDescent="0.25">
      <c r="A70" s="235"/>
    </row>
    <row r="71" spans="1:5" x14ac:dyDescent="0.25">
      <c r="A71" s="235"/>
    </row>
    <row r="72" spans="1:5" x14ac:dyDescent="0.25">
      <c r="A72" s="235"/>
    </row>
    <row r="73" spans="1:5" x14ac:dyDescent="0.25">
      <c r="A73" s="235"/>
    </row>
    <row r="74" spans="1:5" x14ac:dyDescent="0.25">
      <c r="A74" s="235"/>
    </row>
    <row r="75" spans="1:5" x14ac:dyDescent="0.25">
      <c r="A75" s="235"/>
    </row>
    <row r="76" spans="1:5" x14ac:dyDescent="0.25">
      <c r="A76" s="235"/>
    </row>
    <row r="77" spans="1:5" x14ac:dyDescent="0.25">
      <c r="A77" s="235"/>
    </row>
    <row r="78" spans="1:5" x14ac:dyDescent="0.25">
      <c r="A78" s="235"/>
    </row>
    <row r="88" ht="7.5" customHeight="1" x14ac:dyDescent="0.25"/>
  </sheetData>
  <mergeCells count="26">
    <mergeCell ref="C53:F53"/>
    <mergeCell ref="Q25:R25"/>
    <mergeCell ref="C34:F34"/>
    <mergeCell ref="K35:L35"/>
    <mergeCell ref="K37:L37"/>
    <mergeCell ref="K39:L39"/>
    <mergeCell ref="C45:F45"/>
    <mergeCell ref="E47:F47"/>
    <mergeCell ref="E48:F48"/>
    <mergeCell ref="E49:F49"/>
    <mergeCell ref="E50:F50"/>
    <mergeCell ref="E51:F51"/>
    <mergeCell ref="C23:F23"/>
    <mergeCell ref="Q23:R23"/>
    <mergeCell ref="C2:F2"/>
    <mergeCell ref="J2:M2"/>
    <mergeCell ref="P2:S2"/>
    <mergeCell ref="J3:M3"/>
    <mergeCell ref="P3:S3"/>
    <mergeCell ref="J4:M4"/>
    <mergeCell ref="P4:S4"/>
    <mergeCell ref="J5:M5"/>
    <mergeCell ref="P5:S5"/>
    <mergeCell ref="C9:F9"/>
    <mergeCell ref="C16:F16"/>
    <mergeCell ref="Q21:R21"/>
  </mergeCells>
  <pageMargins left="0.70866141732283472" right="0.70866141732283472" top="0.74803149606299213" bottom="0.74803149606299213" header="0.31496062992125984" footer="0.31496062992125984"/>
  <pageSetup scale="61" orientation="portrait" horizontalDpi="4294967293" verticalDpi="4294967293" r:id="rId1"/>
  <headerFooter>
    <oddHeader>&amp;C*SIERRA ROSAS LORENA*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Edo.Resultados</vt:lpstr>
      <vt:lpstr>CC</vt:lpstr>
      <vt:lpstr>PEPS</vt:lpstr>
      <vt:lpstr>PROMEDIO</vt:lpstr>
      <vt:lpstr>EOQ-1</vt:lpstr>
      <vt:lpstr>EOQ-2</vt:lpstr>
      <vt:lpstr>LOTE EJERCICIO</vt:lpstr>
      <vt:lpstr>Estado de costo</vt:lpstr>
      <vt:lpstr>948.5</vt:lpstr>
      <vt:lpstr>FORMULARIO</vt:lpstr>
      <vt:lpstr>BSC</vt:lpstr>
      <vt:lpstr>MC-PE</vt:lpstr>
      <vt:lpstr>'948.5'!Área_de_impresión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cpana26@yahoo.com.mx</dc:creator>
  <cp:lastModifiedBy>cpana26@yahoo.com.mx</cp:lastModifiedBy>
  <dcterms:created xsi:type="dcterms:W3CDTF">2021-05-12T18:37:48Z</dcterms:created>
  <dcterms:modified xsi:type="dcterms:W3CDTF">2022-05-25T12:56:23Z</dcterms:modified>
</cp:coreProperties>
</file>