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msy\ams\KINGSTON NEGRA\CURSOS\COFIDE\2026\29-01-2026 EXCEL INTERMADIO IA\"/>
    </mc:Choice>
  </mc:AlternateContent>
  <xr:revisionPtr revIDLastSave="0" documentId="13_ncr:1_{DB671DCB-FCD2-405C-A1A7-AB04A493296C}" xr6:coauthVersionLast="47" xr6:coauthVersionMax="47" xr10:uidLastSave="{00000000-0000-0000-0000-000000000000}"/>
  <workbookProtection workbookAlgorithmName="SHA-512" workbookHashValue="CPFCDeG2Mq/zmP5URBQxdxdNrj08UN0dipfFDffmlubgbxgw4cx+VV2ALbCChwf9l9ZU1nTvjLzudJVu/6Uo6g==" workbookSaltValue="MDyaBzklf8jX4LgOZ2iYhA==" workbookSpinCount="100000" lockStructure="1"/>
  <bookViews>
    <workbookView xWindow="-120" yWindow="-120" windowWidth="38640" windowHeight="15840" xr2:uid="{3203FB95-CA15-418A-ACD4-2068E90FE1D6}"/>
  </bookViews>
  <sheets>
    <sheet name="PORTADA" sheetId="1" r:id="rId1"/>
    <sheet name="VACACIONES Y ANT" sheetId="5" r:id="rId2"/>
    <sheet name="ISR_IMSS" sheetId="4" r:id="rId3"/>
    <sheet name="FINIQUITO" sheetId="6" r:id="rId4"/>
    <sheet name="INPC" sheetId="2" r:id="rId5"/>
    <sheet name="GENERALES" sheetId="3" r:id="rId6"/>
  </sheets>
  <externalReferences>
    <externalReference r:id="rId7"/>
  </externalReferences>
  <definedNames>
    <definedName name="CONTRA">[1]PORTADA!$I$2</definedName>
    <definedName name="TABLAV">[1]GENERAL!$B$8:$D$18</definedName>
    <definedName name="TARIFAC">[1]GENERAL!$L$6:$O$16</definedName>
    <definedName name="TARIFAM">[1]GENERAL!$G$6:$J$16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5" l="1"/>
  <c r="C6" i="5"/>
  <c r="C11" i="5" s="1"/>
  <c r="I26" i="4"/>
  <c r="I25" i="4"/>
  <c r="I24" i="4"/>
  <c r="I23" i="4"/>
  <c r="I22" i="4"/>
  <c r="C14" i="3"/>
  <c r="C15" i="3" s="1"/>
  <c r="B14" i="3"/>
  <c r="B13" i="3"/>
  <c r="B12" i="3"/>
  <c r="B11" i="3"/>
  <c r="D10" i="3"/>
  <c r="D11" i="3" s="1"/>
  <c r="D12" i="3" s="1"/>
  <c r="D13" i="3" s="1"/>
  <c r="D14" i="3" s="1"/>
  <c r="D15" i="3" s="1"/>
  <c r="D16" i="3" s="1"/>
  <c r="D17" i="3" s="1"/>
  <c r="D18" i="3" s="1"/>
  <c r="D19" i="3" s="1"/>
  <c r="B10" i="3"/>
  <c r="F28" i="6" l="1"/>
  <c r="I23" i="5"/>
  <c r="I27" i="4"/>
  <c r="C16" i="3"/>
  <c r="B16" i="3"/>
  <c r="B15" i="3"/>
  <c r="B50" i="6" l="1"/>
  <c r="B49" i="6"/>
  <c r="B48" i="6"/>
  <c r="C17" i="3"/>
  <c r="B17" i="3"/>
  <c r="E41" i="6" l="1"/>
  <c r="E42" i="6" s="1"/>
  <c r="E40" i="6"/>
  <c r="C18" i="3"/>
  <c r="B18" i="3"/>
  <c r="C19" i="3" l="1"/>
  <c r="B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33" authorId="0" shapeId="0" xr:uid="{5499745E-E380-40D8-88A9-2E8D886F1A80}">
      <text>
        <r>
          <rPr>
            <b/>
            <sz val="9"/>
            <color indexed="81"/>
            <rFont val="Tahoma"/>
            <family val="2"/>
          </rPr>
          <t>Modificación decreto (D.O.F.) 31/12/2024 edición vespertina)
Transitorio
SEGUNDO. Para los efectos del Artículo Segundo, párrafos primero, tercero, cuarto y quinto del presente decreto, para calcular el Subsidio para el Empleo correspondiente al mes de enero de 2025, el valor mensual de la Unidad de Medida y Actualización se deberá multiplicar por 14.39%, en sustitución del porcentaje de 13.8%.</t>
        </r>
      </text>
    </comment>
  </commentList>
</comments>
</file>

<file path=xl/sharedStrings.xml><?xml version="1.0" encoding="utf-8"?>
<sst xmlns="http://schemas.openxmlformats.org/spreadsheetml/2006/main" count="151" uniqueCount="132">
  <si>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</si>
  <si>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</si>
  <si>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</si>
  <si>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</si>
  <si>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</si>
  <si>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</si>
  <si>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</si>
  <si>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</si>
  <si>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</si>
  <si>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</si>
  <si>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</si>
  <si>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</si>
  <si>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Tabla de vacaciones para trabajadores de no buques (art. 76 LFT)</t>
  </si>
  <si>
    <t>Años</t>
  </si>
  <si>
    <t>Mínimo</t>
  </si>
  <si>
    <t>Máximo</t>
  </si>
  <si>
    <t>Días</t>
  </si>
  <si>
    <t>Salario mínimo</t>
  </si>
  <si>
    <t>Zona Libre de la Frontera Norte</t>
  </si>
  <si>
    <t>Zona del Salario Mínimo General</t>
  </si>
  <si>
    <t>Valor de la UMA</t>
  </si>
  <si>
    <t>Enero</t>
  </si>
  <si>
    <t>Febrero en adelante</t>
  </si>
  <si>
    <t>Valor de la UMA mensual enero</t>
  </si>
  <si>
    <t>Valor de la UMA mensual posterior</t>
  </si>
  <si>
    <t>Total base ISR para subsidio</t>
  </si>
  <si>
    <t>% del subsidio al empleo</t>
  </si>
  <si>
    <t>% Subsidio al empleo Enero</t>
  </si>
  <si>
    <t>V. Tarifa aplicable durante 2026 para el cálculo de los pagos provisionales mensuales a que se refieren los artículos 96 de la Ley del ISR y 175 de su Reglamento, así como la regla 3.12.2.</t>
  </si>
  <si>
    <t>Límite inferior</t>
  </si>
  <si>
    <t>Límite superior</t>
  </si>
  <si>
    <t>Cuota fija</t>
  </si>
  <si>
    <t>Por ciento para aplicarse sobre el excedente del límite inferior</t>
  </si>
  <si>
    <t>$</t>
  </si>
  <si>
    <t>%</t>
  </si>
  <si>
    <t>En adelante</t>
  </si>
  <si>
    <t>Fecha de cálculo</t>
  </si>
  <si>
    <t>Salario diario</t>
  </si>
  <si>
    <t>Días a calcular</t>
  </si>
  <si>
    <t>Determinación del subsidio al empleo</t>
  </si>
  <si>
    <t>Ingreso base para ISR</t>
  </si>
  <si>
    <t>Límite máximo de ISR base para SE</t>
  </si>
  <si>
    <t>(+) Otros ingresos del periodo</t>
  </si>
  <si>
    <t>Valor de la UMA mensual</t>
  </si>
  <si>
    <t>(-) Disminuciones por ajustes o exentos</t>
  </si>
  <si>
    <t>% de subsidio</t>
  </si>
  <si>
    <t>(=) Ingreso base para ISR</t>
  </si>
  <si>
    <t>Valor mensual del subsidio</t>
  </si>
  <si>
    <t>(+) Ingreso acumulable para determinar el SE (dato informativo)</t>
  </si>
  <si>
    <t>(/) 30.4</t>
  </si>
  <si>
    <t>(x) Días a calcular</t>
  </si>
  <si>
    <t>ISR causado</t>
  </si>
  <si>
    <t>(=) Subsidio al empleo del periodo</t>
  </si>
  <si>
    <t>(-) Subsidio al empleo causado</t>
  </si>
  <si>
    <t>(=) ISR a retener</t>
  </si>
  <si>
    <t>Determinación del ISR por salarios</t>
  </si>
  <si>
    <t>Concepto</t>
  </si>
  <si>
    <t>SBC</t>
  </si>
  <si>
    <t>Días a cotizar</t>
  </si>
  <si>
    <t>Faltas</t>
  </si>
  <si>
    <t>Incapacidades</t>
  </si>
  <si>
    <t>Tasa trabajador</t>
  </si>
  <si>
    <t>Cuota trabajador</t>
  </si>
  <si>
    <t>Enfermedad y Maternidad - Excedente sobre 3 UMA</t>
  </si>
  <si>
    <t>Enfermedad y Maternidad  - Gastos médicos a pensionados</t>
  </si>
  <si>
    <t>Enfermedad y Maternidad  - Prestaciones en dinero</t>
  </si>
  <si>
    <t>Invalidez y Vida</t>
  </si>
  <si>
    <t>Cesantía y Vejez (patrón variable 3.150–6.422%)</t>
  </si>
  <si>
    <t>Totales</t>
  </si>
  <si>
    <t>Salario base de cotización</t>
  </si>
  <si>
    <t>Fecha de ingreso</t>
  </si>
  <si>
    <t>% de prima vacacional</t>
  </si>
  <si>
    <t>Días de vacaciones que le corresponden</t>
  </si>
  <si>
    <t>Fecha inicial</t>
  </si>
  <si>
    <t>Fecha final</t>
  </si>
  <si>
    <t>Meses</t>
  </si>
  <si>
    <t>Antigüedad</t>
  </si>
  <si>
    <t>Presentación en el CFDI</t>
  </si>
  <si>
    <t>Años, meses y días</t>
  </si>
  <si>
    <t>Semanas</t>
  </si>
  <si>
    <r>
      <t xml:space="preserve">Se puede registrar el número de semanas o el periodo de años, meses y días (año calendario) en que el empleado ha mantenido relación laboral con el empleador. 
Se debe registrar cuando se esté obligado conforme a las disposiciones aplicables.  
El valor de este campo deber ser menor o igual que el tiempo transcurrido entre la fecha de inicio de relación laboral y la fecha final de pago. 
Por excepción, este dato no aplica cuando el empleador realice el pago a contribuyentes asimilados a salarios, no se sitúe en los supuestos contemplados 
en los artículos 12 y 13 de la Ley del Seguro Social, o bien no tenga la obligación de registrar este dato en términos de las disposiciones aplicables.
</t>
    </r>
    <r>
      <rPr>
        <b/>
        <sz val="11"/>
        <color theme="1"/>
        <rFont val="Aptos Narrow"/>
        <family val="2"/>
        <scheme val="minor"/>
      </rPr>
      <t>Fuente</t>
    </r>
    <r>
      <rPr>
        <sz val="11"/>
        <color theme="1"/>
        <rFont val="Aptos Narrow"/>
        <family val="2"/>
        <scheme val="minor"/>
      </rPr>
      <t>: Guía de llenado del CFDI de nómina (página 31)</t>
    </r>
  </si>
  <si>
    <t>Plantilla dinámica de finiquito por renuncia voluntaria</t>
  </si>
  <si>
    <t>PARAMETROS DE ENTRADA</t>
  </si>
  <si>
    <t>METRICAS DERIVADAS (automáticas)</t>
  </si>
  <si>
    <t>Salario diario (SD)</t>
  </si>
  <si>
    <t>Años de servicio</t>
  </si>
  <si>
    <t>Último sueldo mensual ordinario</t>
  </si>
  <si>
    <t>UMA correspondiente</t>
  </si>
  <si>
    <t>Días trabajados en el año de baja</t>
  </si>
  <si>
    <t>Zona del salario mínimo</t>
  </si>
  <si>
    <t>Días trabajador para vacaciones</t>
  </si>
  <si>
    <t>Años de servicio para exención LISR</t>
  </si>
  <si>
    <t>Fecha de baja</t>
  </si>
  <si>
    <t>Salario mínimo de la zona</t>
  </si>
  <si>
    <t>Días de aguinaldo que otorga el patrón</t>
  </si>
  <si>
    <t>% Prima vacacional</t>
  </si>
  <si>
    <t>Días pendientes por pagar en el periodo</t>
  </si>
  <si>
    <t>Vacaciones pendientes de disfrutar</t>
  </si>
  <si>
    <t>Otros conceptos gravados</t>
  </si>
  <si>
    <t>Otros conceptos exentos</t>
  </si>
  <si>
    <t>CONCEPTO</t>
  </si>
  <si>
    <t>FÓRMULA / DETALLE</t>
  </si>
  <si>
    <t>PARTE PROPORCIONAL EN DÍAS</t>
  </si>
  <si>
    <t>MONTO ($)</t>
  </si>
  <si>
    <t>Se realiza el cálculo</t>
  </si>
  <si>
    <t>Salarios pendientes</t>
  </si>
  <si>
    <t>Días pendientes x salario diario</t>
  </si>
  <si>
    <t>Aguinaldo proporcional</t>
  </si>
  <si>
    <t>Salario diario x (Días de aguinaldo / 365 x días trabajados en el año)</t>
  </si>
  <si>
    <t>Vacaciones proporcionales</t>
  </si>
  <si>
    <t>Salario diario x (Días de vacaciones / 365 x días para vacaciones)</t>
  </si>
  <si>
    <t>Prima vacacional</t>
  </si>
  <si>
    <t>Vacaciones porporcionales x prima vacacional</t>
  </si>
  <si>
    <t>Prima de antigüedad</t>
  </si>
  <si>
    <t>Salario diario (topado a dos salarios mínimos) x 12 x años de servicio</t>
  </si>
  <si>
    <t>Otros conceptos</t>
  </si>
  <si>
    <t>OTROS (bonos, vales, PTU, etc.)</t>
  </si>
  <si>
    <t>TOTAL FINIQUITO (RENUNCIA)</t>
  </si>
  <si>
    <r>
      <rPr>
        <b/>
        <sz val="11"/>
        <color theme="1"/>
        <rFont val="Aptos Narrow"/>
        <family val="2"/>
        <scheme val="minor"/>
      </rPr>
      <t>Notas legales (LFT)</t>
    </r>
    <r>
      <rPr>
        <sz val="11"/>
        <color theme="1"/>
        <rFont val="Aptos Narrow"/>
        <family val="2"/>
        <scheme val="minor"/>
      </rPr>
      <t xml:space="preserve">: Art. 87 Aguinaldo; Arts. 76, 79 y 80 Vacaciones y prima vacacional; Art. 162 Prima de antigüedad; Arts. 82 y 86 Salario. </t>
    </r>
  </si>
  <si>
    <t>Determinación del ISR a retener</t>
  </si>
  <si>
    <t>Conceptos a pagar</t>
  </si>
  <si>
    <t>Exención</t>
  </si>
  <si>
    <t>Importe exento</t>
  </si>
  <si>
    <t>Importe de la exención a aplicar</t>
  </si>
  <si>
    <t>Ingreso gravado para ISR</t>
  </si>
  <si>
    <t>No aplica</t>
  </si>
  <si>
    <t>30 UMAS (artículo 93 fracción XIV LISR)</t>
  </si>
  <si>
    <t>15 UMAS (artículo 93 fracción XIV LISR)</t>
  </si>
  <si>
    <t>Dependiendo de lo que se pague</t>
  </si>
  <si>
    <t>Determinación del ISR por la prima de antigüedad</t>
  </si>
  <si>
    <t>(-) Ingreso exento</t>
  </si>
  <si>
    <t>(=) Ingreso acumulable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</si>
</sst>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\$#,##0.00"/>
    <numFmt numFmtId="166" formatCode="0.000%"/>
    <numFmt numFmtId="167" formatCode="&quot;&quot;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363636"/>
      <name val="Arial"/>
      <family val="2"/>
    </font>
    <font>
      <b/>
      <sz val="9"/>
      <color indexed="81"/>
      <name val="Tahoma"/>
      <family val="2"/>
    </font>
    <font>
      <sz val="11"/>
      <color rgb="FF00000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color rgb="FF0033CC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2CC"/>
      </patternFill>
    </fill>
    <fill>
      <patternFill patternType="solid">
        <fgColor rgb="FF66FF99"/>
        <bgColor indexed="64"/>
      </patternFill>
    </fill>
  </fills>
  <borders count="23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88888"/>
      </left>
      <right/>
      <top style="thin">
        <color rgb="FF888888"/>
      </top>
      <bottom style="thin">
        <color rgb="FF888888"/>
      </bottom>
      <diagonal/>
    </border>
    <border>
      <left style="thin">
        <color rgb="FF888888"/>
      </left>
      <right style="thin">
        <color rgb="FF888888"/>
      </right>
      <top/>
      <bottom style="thin">
        <color rgb="FF888888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3" fillId="0" borderId="0"/>
    <xf numFmtId="10" fontId="13" fillId="0" borderId="0"/>
  </cellStyleXfs>
  <cellXfs count="100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top"/>
    </xf>
    <xf numFmtId="0" fontId="6" fillId="3" borderId="3" xfId="0" applyFont="1" applyFill="1" applyBorder="1" applyAlignment="1">
      <alignment horizontal="right" vertical="top"/>
    </xf>
    <xf numFmtId="0" fontId="7" fillId="3" borderId="3" xfId="0" applyFont="1" applyFill="1" applyBorder="1" applyAlignment="1">
      <alignment horizontal="right" vertical="top"/>
    </xf>
    <xf numFmtId="0" fontId="0" fillId="4" borderId="0" xfId="0" applyFill="1"/>
    <xf numFmtId="0" fontId="6" fillId="4" borderId="3" xfId="0" applyFont="1" applyFill="1" applyBorder="1" applyAlignment="1">
      <alignment horizontal="right" vertical="top"/>
    </xf>
    <xf numFmtId="0" fontId="0" fillId="0" borderId="7" xfId="0" applyBorder="1"/>
    <xf numFmtId="0" fontId="3" fillId="6" borderId="7" xfId="0" applyFont="1" applyFill="1" applyBorder="1" applyAlignment="1">
      <alignment horizontal="center"/>
    </xf>
    <xf numFmtId="4" fontId="0" fillId="0" borderId="7" xfId="0" applyNumberFormat="1" applyBorder="1"/>
    <xf numFmtId="10" fontId="0" fillId="0" borderId="7" xfId="1" applyNumberFormat="1" applyFont="1" applyBorder="1"/>
    <xf numFmtId="10" fontId="0" fillId="0" borderId="7" xfId="0" applyNumberFormat="1" applyBorder="1"/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4" fontId="0" fillId="7" borderId="7" xfId="0" applyNumberFormat="1" applyFill="1" applyBorder="1"/>
    <xf numFmtId="164" fontId="0" fillId="7" borderId="7" xfId="0" applyNumberFormat="1" applyFill="1" applyBorder="1"/>
    <xf numFmtId="0" fontId="0" fillId="7" borderId="7" xfId="0" applyFill="1" applyBorder="1"/>
    <xf numFmtId="0" fontId="3" fillId="0" borderId="0" xfId="0" applyFont="1"/>
    <xf numFmtId="4" fontId="0" fillId="0" borderId="0" xfId="0" applyNumberFormat="1"/>
    <xf numFmtId="4" fontId="0" fillId="7" borderId="7" xfId="0" applyNumberFormat="1" applyFill="1" applyBorder="1"/>
    <xf numFmtId="10" fontId="0" fillId="7" borderId="7" xfId="1" applyNumberFormat="1" applyFont="1" applyFill="1" applyBorder="1" applyProtection="1"/>
    <xf numFmtId="0" fontId="4" fillId="0" borderId="0" xfId="0" applyFont="1"/>
    <xf numFmtId="4" fontId="4" fillId="0" borderId="0" xfId="0" applyNumberFormat="1" applyFont="1"/>
    <xf numFmtId="0" fontId="2" fillId="0" borderId="0" xfId="0" applyFont="1"/>
    <xf numFmtId="0" fontId="4" fillId="0" borderId="11" xfId="0" applyFont="1" applyBorder="1"/>
    <xf numFmtId="4" fontId="2" fillId="0" borderId="0" xfId="0" applyNumberFormat="1" applyFont="1"/>
    <xf numFmtId="0" fontId="3" fillId="8" borderId="7" xfId="0" applyFont="1" applyFill="1" applyBorder="1" applyAlignment="1">
      <alignment horizontal="center"/>
    </xf>
    <xf numFmtId="165" fontId="0" fillId="7" borderId="7" xfId="0" applyNumberFormat="1" applyFill="1" applyBorder="1"/>
    <xf numFmtId="0" fontId="0" fillId="9" borderId="7" xfId="0" applyFill="1" applyBorder="1"/>
    <xf numFmtId="10" fontId="4" fillId="0" borderId="7" xfId="0" applyNumberFormat="1" applyFont="1" applyBorder="1"/>
    <xf numFmtId="165" fontId="4" fillId="0" borderId="7" xfId="0" applyNumberFormat="1" applyFont="1" applyBorder="1"/>
    <xf numFmtId="166" fontId="4" fillId="0" borderId="7" xfId="0" applyNumberFormat="1" applyFont="1" applyBorder="1"/>
    <xf numFmtId="165" fontId="3" fillId="10" borderId="7" xfId="0" applyNumberFormat="1" applyFont="1" applyFill="1" applyBorder="1"/>
    <xf numFmtId="0" fontId="3" fillId="8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indent="1"/>
    </xf>
    <xf numFmtId="9" fontId="0" fillId="7" borderId="7" xfId="1" applyFont="1" applyFill="1" applyBorder="1"/>
    <xf numFmtId="0" fontId="3" fillId="11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left"/>
    </xf>
    <xf numFmtId="0" fontId="0" fillId="0" borderId="7" xfId="0" applyBorder="1" applyAlignment="1">
      <alignment horizontal="right"/>
    </xf>
    <xf numFmtId="14" fontId="0" fillId="7" borderId="7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12" fillId="0" borderId="0" xfId="0" applyFont="1"/>
    <xf numFmtId="0" fontId="12" fillId="12" borderId="21" xfId="0" applyFont="1" applyFill="1" applyBorder="1"/>
    <xf numFmtId="165" fontId="13" fillId="7" borderId="7" xfId="2" applyFill="1" applyBorder="1"/>
    <xf numFmtId="0" fontId="4" fillId="0" borderId="7" xfId="0" applyFont="1" applyBorder="1"/>
    <xf numFmtId="10" fontId="13" fillId="7" borderId="7" xfId="3" applyFill="1" applyBorder="1"/>
    <xf numFmtId="0" fontId="12" fillId="12" borderId="7" xfId="0" applyFont="1" applyFill="1" applyBorder="1"/>
    <xf numFmtId="0" fontId="12" fillId="12" borderId="7" xfId="0" applyFont="1" applyFill="1" applyBorder="1" applyAlignment="1">
      <alignment horizontal="center"/>
    </xf>
    <xf numFmtId="4" fontId="4" fillId="0" borderId="7" xfId="0" applyNumberFormat="1" applyFont="1" applyBorder="1"/>
    <xf numFmtId="0" fontId="0" fillId="13" borderId="7" xfId="0" applyFill="1" applyBorder="1"/>
    <xf numFmtId="164" fontId="0" fillId="13" borderId="7" xfId="0" applyNumberFormat="1" applyFill="1" applyBorder="1"/>
    <xf numFmtId="167" fontId="0" fillId="13" borderId="7" xfId="0" applyNumberFormat="1" applyFill="1" applyBorder="1"/>
    <xf numFmtId="0" fontId="12" fillId="14" borderId="22" xfId="0" applyFont="1" applyFill="1" applyBorder="1"/>
    <xf numFmtId="4" fontId="12" fillId="14" borderId="22" xfId="0" applyNumberFormat="1" applyFont="1" applyFill="1" applyBorder="1"/>
    <xf numFmtId="0" fontId="3" fillId="15" borderId="7" xfId="0" applyFont="1" applyFill="1" applyBorder="1"/>
    <xf numFmtId="0" fontId="3" fillId="15" borderId="7" xfId="0" applyFont="1" applyFill="1" applyBorder="1" applyAlignment="1">
      <alignment horizontal="center" vertical="center"/>
    </xf>
    <xf numFmtId="0" fontId="0" fillId="0" borderId="14" xfId="0" applyBorder="1"/>
    <xf numFmtId="0" fontId="14" fillId="0" borderId="0" xfId="0" applyFont="1" applyAlignment="1">
      <alignment horizontal="right" indent="1"/>
    </xf>
    <xf numFmtId="167" fontId="14" fillId="0" borderId="0" xfId="0" applyNumberFormat="1" applyFont="1"/>
    <xf numFmtId="0" fontId="15" fillId="0" borderId="0" xfId="0" applyFont="1" applyAlignment="1">
      <alignment horizontal="right" indent="1"/>
    </xf>
    <xf numFmtId="167" fontId="15" fillId="0" borderId="0" xfId="0" applyNumberFormat="1" applyFont="1"/>
    <xf numFmtId="4" fontId="4" fillId="0" borderId="11" xfId="0" applyNumberFormat="1" applyFont="1" applyBorder="1"/>
    <xf numFmtId="0" fontId="10" fillId="6" borderId="1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/>
    </xf>
    <xf numFmtId="165" fontId="0" fillId="9" borderId="12" xfId="0" applyNumberFormat="1" applyFill="1" applyBorder="1" applyAlignment="1">
      <alignment horizontal="center"/>
    </xf>
    <xf numFmtId="165" fontId="0" fillId="9" borderId="13" xfId="0" applyNumberFormat="1" applyFill="1" applyBorder="1" applyAlignment="1">
      <alignment horizontal="center"/>
    </xf>
    <xf numFmtId="165" fontId="0" fillId="9" borderId="14" xfId="0" applyNumberForma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wrapText="1"/>
    </xf>
    <xf numFmtId="0" fontId="0" fillId="0" borderId="0" xfId="0"/>
    <xf numFmtId="0" fontId="11" fillId="0" borderId="0" xfId="0" applyFont="1"/>
    <xf numFmtId="0" fontId="12" fillId="12" borderId="7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justify" vertical="center" wrapText="1"/>
    </xf>
  </cellXfs>
  <cellStyles count="4">
    <cellStyle name="currency" xfId="2" xr:uid="{75BDEE4B-381C-4A2C-A0D7-D102CF02DB73}"/>
    <cellStyle name="Normal" xfId="0" builtinId="0"/>
    <cellStyle name="percent" xfId="3" xr:uid="{6D6CBE9D-3B85-4B6E-A927-F8E5D89DFA1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736600</xdr:colOff>
      <xdr:row>29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F76885-9EB1-B5B1-BA3B-FC98224FE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569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714375</xdr:colOff>
          <xdr:row>26</xdr:row>
          <xdr:rowOff>66675</xdr:rowOff>
        </xdr:from>
        <xdr:to>
          <xdr:col>9</xdr:col>
          <xdr:colOff>685800</xdr:colOff>
          <xdr:row>27</xdr:row>
          <xdr:rowOff>85725</xdr:rowOff>
        </xdr:to>
        <xdr:sp macro="" textlink="">
          <xdr:nvSpPr>
            <xdr:cNvPr id="3074" name="Label1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9D9B9CDC-2AAA-F2AD-427D-ADE18925E3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msy\ams\KINGSTON%20NEGRA\PROGRAMAS\2026\PROGRAMAS%20CURSOS\NOMINA%202026%20Y%20AJUSTE\NOMINA%202026.xlsx" TargetMode="External"/><Relationship Id="rId1" Type="http://schemas.openxmlformats.org/officeDocument/2006/relationships/externalLinkPath" Target="/KINGSTON%20NEGRA/PROGRAMAS/2026/PROGRAMAS%20CURSOS/NOMINA%202026%20Y%20AJUSTE/NOMIN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MENU"/>
      <sheetName val="INSTRUCCIONES"/>
      <sheetName val="APEND6"/>
      <sheetName val="PERCEPCION"/>
      <sheetName val="PERCEPCIONESO"/>
      <sheetName val="OPAGOS"/>
      <sheetName val="DEDUCCION"/>
      <sheetName val="PREVISION"/>
      <sheetName val="FINIQUITO"/>
      <sheetName val="FACTOR"/>
      <sheetName val="FCFDI"/>
      <sheetName val="DSDI"/>
      <sheetName val="SBC"/>
      <sheetName val="GENERAL"/>
    </sheetNames>
    <sheetDataSet>
      <sheetData sheetId="0">
        <row r="2">
          <cell r="I2" t="str">
            <v>ACFMSC.COM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G6">
            <v>0.01</v>
          </cell>
          <cell r="H6">
            <v>844.59</v>
          </cell>
          <cell r="I6">
            <v>0</v>
          </cell>
          <cell r="J6">
            <v>1.92</v>
          </cell>
          <cell r="L6">
            <v>0.01</v>
          </cell>
          <cell r="M6">
            <v>194.48</v>
          </cell>
          <cell r="N6">
            <v>0</v>
          </cell>
          <cell r="O6">
            <v>1.92</v>
          </cell>
        </row>
        <row r="7">
          <cell r="G7">
            <v>844.6</v>
          </cell>
          <cell r="H7">
            <v>7168.51</v>
          </cell>
          <cell r="I7">
            <v>16.22</v>
          </cell>
          <cell r="J7">
            <v>6.4</v>
          </cell>
          <cell r="L7">
            <v>194.48999999999998</v>
          </cell>
          <cell r="M7">
            <v>1650.64</v>
          </cell>
          <cell r="N7">
            <v>3.73</v>
          </cell>
          <cell r="O7">
            <v>6.4</v>
          </cell>
        </row>
        <row r="8">
          <cell r="B8">
            <v>0</v>
          </cell>
          <cell r="C8">
            <v>1</v>
          </cell>
          <cell r="D8">
            <v>12</v>
          </cell>
          <cell r="G8">
            <v>7168.52</v>
          </cell>
          <cell r="H8">
            <v>12598.02</v>
          </cell>
          <cell r="I8">
            <v>420.95</v>
          </cell>
          <cell r="J8">
            <v>10.88</v>
          </cell>
          <cell r="L8">
            <v>1650.65</v>
          </cell>
          <cell r="M8">
            <v>12598.02</v>
          </cell>
          <cell r="N8">
            <v>420.95</v>
          </cell>
          <cell r="O8">
            <v>10.88</v>
          </cell>
        </row>
        <row r="9">
          <cell r="B9">
            <v>1.01</v>
          </cell>
          <cell r="C9">
            <v>2</v>
          </cell>
          <cell r="D9">
            <v>14</v>
          </cell>
          <cell r="G9">
            <v>12598.03</v>
          </cell>
          <cell r="H9">
            <v>14644.64</v>
          </cell>
          <cell r="I9">
            <v>1011.68</v>
          </cell>
          <cell r="J9">
            <v>16</v>
          </cell>
          <cell r="L9">
            <v>12598.03</v>
          </cell>
          <cell r="M9">
            <v>14644.64</v>
          </cell>
          <cell r="N9">
            <v>1011.68</v>
          </cell>
          <cell r="O9">
            <v>16</v>
          </cell>
        </row>
        <row r="10">
          <cell r="B10">
            <v>2.0099999999999998</v>
          </cell>
          <cell r="C10">
            <v>3</v>
          </cell>
          <cell r="D10">
            <v>16</v>
          </cell>
          <cell r="G10">
            <v>14644.65</v>
          </cell>
          <cell r="H10">
            <v>17533.64</v>
          </cell>
          <cell r="I10">
            <v>1339.14</v>
          </cell>
          <cell r="J10">
            <v>17.920000000000002</v>
          </cell>
          <cell r="L10">
            <v>14644.65</v>
          </cell>
          <cell r="M10">
            <v>17533.64</v>
          </cell>
          <cell r="N10">
            <v>308.35000000000002</v>
          </cell>
          <cell r="O10">
            <v>17.920000000000002</v>
          </cell>
        </row>
        <row r="11">
          <cell r="B11">
            <v>3.01</v>
          </cell>
          <cell r="C11">
            <v>4</v>
          </cell>
          <cell r="D11">
            <v>18</v>
          </cell>
          <cell r="G11">
            <v>17533.650000000001</v>
          </cell>
          <cell r="H11">
            <v>35362.83</v>
          </cell>
          <cell r="I11">
            <v>1856.84</v>
          </cell>
          <cell r="J11">
            <v>21.36</v>
          </cell>
          <cell r="L11">
            <v>17533.649999999998</v>
          </cell>
          <cell r="M11">
            <v>35362.83</v>
          </cell>
          <cell r="N11">
            <v>427.56</v>
          </cell>
          <cell r="O11">
            <v>21.36</v>
          </cell>
        </row>
        <row r="12">
          <cell r="B12">
            <v>4.01</v>
          </cell>
          <cell r="C12">
            <v>5</v>
          </cell>
          <cell r="D12">
            <v>20</v>
          </cell>
          <cell r="G12">
            <v>35362.839999999997</v>
          </cell>
          <cell r="H12">
            <v>55736.68</v>
          </cell>
          <cell r="I12">
            <v>5665.16</v>
          </cell>
          <cell r="J12">
            <v>23.52</v>
          </cell>
          <cell r="L12">
            <v>35362.840000000004</v>
          </cell>
          <cell r="M12">
            <v>55736.68</v>
          </cell>
          <cell r="N12">
            <v>5665.16</v>
          </cell>
          <cell r="O12">
            <v>23.52</v>
          </cell>
        </row>
        <row r="13">
          <cell r="B13">
            <v>5.01</v>
          </cell>
          <cell r="C13">
            <v>10</v>
          </cell>
          <cell r="D13">
            <v>22</v>
          </cell>
          <cell r="G13">
            <v>55736.69</v>
          </cell>
          <cell r="H13">
            <v>106410.5</v>
          </cell>
          <cell r="I13">
            <v>10457.09</v>
          </cell>
          <cell r="J13">
            <v>30</v>
          </cell>
          <cell r="L13">
            <v>55736.69</v>
          </cell>
          <cell r="M13">
            <v>106410.5</v>
          </cell>
          <cell r="N13">
            <v>10457.09</v>
          </cell>
          <cell r="O13">
            <v>30</v>
          </cell>
        </row>
        <row r="14">
          <cell r="B14">
            <v>10.01</v>
          </cell>
          <cell r="C14">
            <v>15</v>
          </cell>
          <cell r="D14">
            <v>24</v>
          </cell>
          <cell r="G14">
            <v>106410.51</v>
          </cell>
          <cell r="H14">
            <v>141880.66</v>
          </cell>
          <cell r="I14">
            <v>25659.23</v>
          </cell>
          <cell r="J14">
            <v>32</v>
          </cell>
          <cell r="L14">
            <v>106410.51</v>
          </cell>
          <cell r="M14">
            <v>141880.66</v>
          </cell>
          <cell r="N14">
            <v>25659.23</v>
          </cell>
          <cell r="O14">
            <v>32</v>
          </cell>
        </row>
        <row r="15">
          <cell r="B15">
            <v>15.01</v>
          </cell>
          <cell r="C15">
            <v>20</v>
          </cell>
          <cell r="D15">
            <v>26</v>
          </cell>
          <cell r="G15">
            <v>141880.67000000001</v>
          </cell>
          <cell r="H15">
            <v>425641.99</v>
          </cell>
          <cell r="I15">
            <v>37009.69</v>
          </cell>
          <cell r="J15">
            <v>34</v>
          </cell>
          <cell r="L15">
            <v>141880.67000000001</v>
          </cell>
          <cell r="M15">
            <v>425641.99</v>
          </cell>
          <cell r="N15">
            <v>37009.69</v>
          </cell>
          <cell r="O15">
            <v>34</v>
          </cell>
        </row>
        <row r="16">
          <cell r="B16">
            <v>20.010000000000002</v>
          </cell>
          <cell r="C16">
            <v>25</v>
          </cell>
          <cell r="D16">
            <v>28</v>
          </cell>
          <cell r="G16">
            <v>425642</v>
          </cell>
          <cell r="H16" t="str">
            <v>En adelante</v>
          </cell>
          <cell r="I16">
            <v>133488.54</v>
          </cell>
          <cell r="J16">
            <v>35</v>
          </cell>
          <cell r="L16">
            <v>425642</v>
          </cell>
          <cell r="M16" t="str">
            <v>En adelante</v>
          </cell>
          <cell r="N16">
            <v>133488.54</v>
          </cell>
          <cell r="O16">
            <v>35</v>
          </cell>
        </row>
        <row r="17">
          <cell r="B17">
            <v>25.01</v>
          </cell>
          <cell r="C17">
            <v>30</v>
          </cell>
          <cell r="D17">
            <v>30</v>
          </cell>
        </row>
        <row r="18">
          <cell r="B18">
            <v>30.01</v>
          </cell>
          <cell r="C18">
            <v>35</v>
          </cell>
          <cell r="D18">
            <v>32</v>
          </cell>
        </row>
        <row r="29">
          <cell r="C29">
            <v>3439.46</v>
          </cell>
        </row>
        <row r="107">
          <cell r="B107" t="str">
            <v>acfmsc.com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03450-C025-4A8E-B764-BA227F782ACB}">
  <sheetPr codeName="Hoja1"/>
  <dimension ref="A1"/>
  <sheetViews>
    <sheetView showGridLines="0" tabSelected="1" workbookViewId="0">
      <selection activeCell="H17" sqref="H17"/>
    </sheetView>
  </sheetViews>
  <sheetFormatPr baseColWidth="10" defaultRowHeight="15" x14ac:dyDescent="0.25"/>
  <sheetData/>
  <sheetProtection algorithmName="SHA-512" hashValue="uSD4bto1rLAJ2H1LFNtasTG3tMI4WZNotYKuVEsHJB+1bVfMJnCsUU0WrdGxHo7sTzyhp17AKjmakWSACnHyYg==" saltValue="P/wI5KCDy75Z/24uLANxRg==" spinCount="100000" sheet="1" objects="1" scenarios="1" selectLockedCells="1" selectUnlockedCells="1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74" r:id="rId3" name="Label1">
          <controlPr defaultSize="0" autoLine="0" r:id="rId4">
            <anchor moveWithCells="1">
              <from>
                <xdr:col>4</xdr:col>
                <xdr:colOff>714375</xdr:colOff>
                <xdr:row>26</xdr:row>
                <xdr:rowOff>66675</xdr:rowOff>
              </from>
              <to>
                <xdr:col>9</xdr:col>
                <xdr:colOff>685800</xdr:colOff>
                <xdr:row>27</xdr:row>
                <xdr:rowOff>85725</xdr:rowOff>
              </to>
            </anchor>
          </controlPr>
        </control>
      </mc:Choice>
      <mc:Fallback>
        <control shapeId="3074" r:id="rId3" name="Labe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FA30-736E-45EF-9B8E-B57DED0A65E7}">
  <dimension ref="B5:J24"/>
  <sheetViews>
    <sheetView showGridLines="0" workbookViewId="0">
      <selection activeCell="D17" sqref="D17:J17"/>
    </sheetView>
  </sheetViews>
  <sheetFormatPr baseColWidth="10" defaultRowHeight="15" x14ac:dyDescent="0.25"/>
  <cols>
    <col min="2" max="2" width="46.5703125" customWidth="1"/>
    <col min="3" max="3" width="16.85546875" customWidth="1"/>
    <col min="8" max="8" width="24.140625" customWidth="1"/>
    <col min="9" max="9" width="22" customWidth="1"/>
  </cols>
  <sheetData>
    <row r="5" spans="2:3" x14ac:dyDescent="0.25">
      <c r="B5" s="41" t="s">
        <v>70</v>
      </c>
      <c r="C5" s="21">
        <v>43160</v>
      </c>
    </row>
    <row r="6" spans="2:3" x14ac:dyDescent="0.25">
      <c r="B6" s="41" t="s">
        <v>36</v>
      </c>
      <c r="C6" s="21">
        <f ca="1">TODAY()</f>
        <v>46050</v>
      </c>
    </row>
    <row r="7" spans="2:3" x14ac:dyDescent="0.25">
      <c r="B7" s="41" t="s">
        <v>37</v>
      </c>
      <c r="C7" s="26">
        <v>500</v>
      </c>
    </row>
    <row r="8" spans="2:3" x14ac:dyDescent="0.25">
      <c r="B8" s="41" t="s">
        <v>71</v>
      </c>
      <c r="C8" s="42">
        <v>0.25</v>
      </c>
    </row>
    <row r="9" spans="2:3" x14ac:dyDescent="0.25">
      <c r="B9" s="41" t="s">
        <v>20</v>
      </c>
      <c r="C9" s="23">
        <v>113.14</v>
      </c>
    </row>
    <row r="10" spans="2:3" x14ac:dyDescent="0.25">
      <c r="B10" s="41"/>
    </row>
    <row r="11" spans="2:3" x14ac:dyDescent="0.25">
      <c r="B11" s="41" t="s">
        <v>72</v>
      </c>
      <c r="C11">
        <f ca="1">IFERROR(VLOOKUP(VALUE(DATEDIF(C5,C6,"Y")&amp;"."&amp;DATEDIF(C5,C6,"YM")&amp;DATEDIF(C5,C6,"MD")),TABLAV,3),"")</f>
        <v>22</v>
      </c>
    </row>
    <row r="17" spans="2:10" ht="202.5" customHeight="1" x14ac:dyDescent="0.25">
      <c r="B17" s="75" t="s">
        <v>76</v>
      </c>
      <c r="C17" s="76"/>
      <c r="D17" s="81" t="s">
        <v>80</v>
      </c>
      <c r="E17" s="82"/>
      <c r="F17" s="82"/>
      <c r="G17" s="82"/>
      <c r="H17" s="82"/>
      <c r="I17" s="82"/>
      <c r="J17" s="82"/>
    </row>
    <row r="18" spans="2:10" x14ac:dyDescent="0.25">
      <c r="B18" s="77"/>
      <c r="C18" s="78"/>
      <c r="D18" s="50"/>
      <c r="E18" s="43" t="s">
        <v>73</v>
      </c>
      <c r="F18" s="43" t="s">
        <v>74</v>
      </c>
      <c r="G18" s="44"/>
      <c r="H18" s="45" t="s">
        <v>13</v>
      </c>
      <c r="I18" s="46"/>
      <c r="J18" s="51"/>
    </row>
    <row r="19" spans="2:10" x14ac:dyDescent="0.25">
      <c r="B19" s="77"/>
      <c r="C19" s="78"/>
      <c r="D19" s="50"/>
      <c r="E19" s="47"/>
      <c r="F19" s="47"/>
      <c r="G19" s="44"/>
      <c r="H19" s="45" t="s">
        <v>75</v>
      </c>
      <c r="I19" s="46"/>
      <c r="J19" s="51"/>
    </row>
    <row r="20" spans="2:10" x14ac:dyDescent="0.25">
      <c r="B20" s="77"/>
      <c r="C20" s="78"/>
      <c r="D20" s="50"/>
      <c r="E20" s="44"/>
      <c r="F20" s="44"/>
      <c r="G20" s="44"/>
      <c r="H20" s="45" t="s">
        <v>16</v>
      </c>
      <c r="I20" s="46"/>
      <c r="J20" s="51"/>
    </row>
    <row r="21" spans="2:10" x14ac:dyDescent="0.25">
      <c r="B21" s="77"/>
      <c r="C21" s="78"/>
      <c r="D21" s="50"/>
      <c r="E21" s="44"/>
      <c r="F21" s="44"/>
      <c r="G21" s="44"/>
      <c r="J21" s="51"/>
    </row>
    <row r="22" spans="2:10" x14ac:dyDescent="0.25">
      <c r="B22" s="77"/>
      <c r="C22" s="78"/>
      <c r="D22" s="50"/>
      <c r="E22" s="44"/>
      <c r="F22" s="44"/>
      <c r="G22" s="44"/>
      <c r="H22" s="43" t="s">
        <v>76</v>
      </c>
      <c r="I22" s="43" t="s">
        <v>77</v>
      </c>
      <c r="J22" s="51"/>
    </row>
    <row r="23" spans="2:10" x14ac:dyDescent="0.25">
      <c r="B23" s="77"/>
      <c r="C23" s="78"/>
      <c r="D23" s="50"/>
      <c r="E23" s="44"/>
      <c r="F23" s="44"/>
      <c r="G23" s="44"/>
      <c r="H23" s="48" t="s">
        <v>78</v>
      </c>
      <c r="I23" s="48" t="str">
        <f>IFERROR(IF(AND(I18=0,I19&gt;0,I20&gt;0),"P"&amp;I19&amp;"M"&amp;I20&amp;"D",IF(AND(I18&gt;0,I19=0,I20=0),"P"&amp;I18&amp;"Y",IF(AND(I18=0,I19&gt;0,I20=0),"P"&amp;I19&amp;"M",IF(AND(I18=0,I19=0,I20&gt;0),"P"&amp;I20&amp;"D",IF(AND(I18&gt;0,I19=0,I20&gt;0),"P"&amp;I18&amp;"Y"&amp;I20&amp;"D",IF(AND(I18&gt;0,I19&gt;0,I20&gt;0),"P"&amp;I18&amp;"Y"&amp;I19&amp;"M"&amp;I20&amp;"D",IF(AND(I18&gt;0,I19&gt;0,I20=0),"P"&amp;I18&amp;"Y"&amp;I19&amp;"M",""))))))),"")</f>
        <v/>
      </c>
      <c r="J23" s="51"/>
    </row>
    <row r="24" spans="2:10" x14ac:dyDescent="0.25">
      <c r="B24" s="79"/>
      <c r="C24" s="80"/>
      <c r="D24" s="52"/>
      <c r="E24" s="49"/>
      <c r="F24" s="49"/>
      <c r="G24" s="49"/>
      <c r="H24" s="48" t="s">
        <v>79</v>
      </c>
      <c r="I24" s="9" t="str">
        <f>IFERROR("P"&amp;INT(DATEDIF(E19,F19,"d")/7)&amp;"W","")</f>
        <v>P0W</v>
      </c>
      <c r="J24" s="53"/>
    </row>
  </sheetData>
  <mergeCells count="2">
    <mergeCell ref="B17:C24"/>
    <mergeCell ref="D17:J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2B18-BBCB-4828-BB28-9E463C1C5DE6}">
  <dimension ref="B3:I27"/>
  <sheetViews>
    <sheetView workbookViewId="0">
      <selection activeCell="E20" sqref="E20"/>
    </sheetView>
  </sheetViews>
  <sheetFormatPr baseColWidth="10" defaultRowHeight="15" x14ac:dyDescent="0.25"/>
  <cols>
    <col min="2" max="2" width="57" customWidth="1"/>
    <col min="3" max="3" width="14.85546875" customWidth="1"/>
    <col min="4" max="4" width="11.42578125" customWidth="1"/>
    <col min="5" max="5" width="34.7109375" customWidth="1"/>
    <col min="6" max="6" width="15.28515625" customWidth="1"/>
    <col min="7" max="7" width="16" customWidth="1"/>
  </cols>
  <sheetData>
    <row r="3" spans="2:7" x14ac:dyDescent="0.25">
      <c r="B3" s="24" t="s">
        <v>55</v>
      </c>
    </row>
    <row r="5" spans="2:7" x14ac:dyDescent="0.25">
      <c r="B5" t="s">
        <v>36</v>
      </c>
      <c r="C5" s="21"/>
    </row>
    <row r="6" spans="2:7" x14ac:dyDescent="0.25">
      <c r="B6" t="s">
        <v>37</v>
      </c>
      <c r="C6" s="22"/>
    </row>
    <row r="7" spans="2:7" x14ac:dyDescent="0.25">
      <c r="B7" t="s">
        <v>69</v>
      </c>
      <c r="C7" s="22"/>
    </row>
    <row r="8" spans="2:7" x14ac:dyDescent="0.25">
      <c r="B8" t="s">
        <v>38</v>
      </c>
      <c r="C8" s="23"/>
    </row>
    <row r="9" spans="2:7" x14ac:dyDescent="0.25">
      <c r="E9" s="24" t="s">
        <v>39</v>
      </c>
    </row>
    <row r="10" spans="2:7" x14ac:dyDescent="0.25">
      <c r="B10" t="s">
        <v>40</v>
      </c>
      <c r="C10" s="25"/>
      <c r="E10" t="s">
        <v>41</v>
      </c>
      <c r="G10" s="25"/>
    </row>
    <row r="11" spans="2:7" x14ac:dyDescent="0.25">
      <c r="B11" t="s">
        <v>42</v>
      </c>
      <c r="C11" s="23"/>
      <c r="E11" t="s">
        <v>43</v>
      </c>
      <c r="F11" s="26"/>
    </row>
    <row r="12" spans="2:7" x14ac:dyDescent="0.25">
      <c r="B12" t="s">
        <v>44</v>
      </c>
      <c r="C12" s="26"/>
      <c r="E12" t="s">
        <v>45</v>
      </c>
      <c r="F12" s="27"/>
    </row>
    <row r="13" spans="2:7" x14ac:dyDescent="0.25">
      <c r="B13" t="s">
        <v>46</v>
      </c>
      <c r="C13" s="25"/>
      <c r="E13" t="s">
        <v>47</v>
      </c>
      <c r="G13" s="28"/>
    </row>
    <row r="14" spans="2:7" x14ac:dyDescent="0.25">
      <c r="B14" t="s">
        <v>48</v>
      </c>
      <c r="C14" s="23"/>
      <c r="E14" t="s">
        <v>49</v>
      </c>
      <c r="G14" s="28"/>
    </row>
    <row r="15" spans="2:7" x14ac:dyDescent="0.25">
      <c r="E15" t="s">
        <v>50</v>
      </c>
      <c r="G15" s="28"/>
    </row>
    <row r="16" spans="2:7" x14ac:dyDescent="0.25">
      <c r="B16" t="s">
        <v>51</v>
      </c>
      <c r="C16" s="29"/>
      <c r="E16" s="24" t="s">
        <v>52</v>
      </c>
      <c r="F16" s="24"/>
      <c r="G16" s="30"/>
    </row>
    <row r="17" spans="2:9" x14ac:dyDescent="0.25">
      <c r="B17" t="s">
        <v>53</v>
      </c>
      <c r="C17" s="31"/>
    </row>
    <row r="18" spans="2:9" x14ac:dyDescent="0.25">
      <c r="B18" s="24" t="s">
        <v>54</v>
      </c>
      <c r="C18" s="32"/>
    </row>
    <row r="21" spans="2:9" ht="30" x14ac:dyDescent="0.25">
      <c r="B21" s="40" t="s">
        <v>56</v>
      </c>
      <c r="C21" s="40" t="s">
        <v>57</v>
      </c>
      <c r="D21" s="40" t="s">
        <v>20</v>
      </c>
      <c r="E21" s="40" t="s">
        <v>58</v>
      </c>
      <c r="F21" s="40" t="s">
        <v>59</v>
      </c>
      <c r="G21" s="40" t="s">
        <v>60</v>
      </c>
      <c r="H21" s="40" t="s">
        <v>61</v>
      </c>
      <c r="I21" s="40" t="s">
        <v>62</v>
      </c>
    </row>
    <row r="22" spans="2:9" x14ac:dyDescent="0.25">
      <c r="B22" s="9" t="s">
        <v>63</v>
      </c>
      <c r="C22" s="34"/>
      <c r="D22" s="34"/>
      <c r="E22" s="23"/>
      <c r="F22" s="35"/>
      <c r="G22" s="23"/>
      <c r="H22" s="36">
        <v>4.0000000000000001E-3</v>
      </c>
      <c r="I22" s="37" t="str">
        <f>IFERROR(IF(CONTRA=[1]GENERAL!B119,IF(C22&gt;=(D22*3),ROUND((C22-(D22*3))*H22*(E22-F22-G22),2),0),""),0)</f>
        <v/>
      </c>
    </row>
    <row r="23" spans="2:9" x14ac:dyDescent="0.25">
      <c r="B23" s="9" t="s">
        <v>64</v>
      </c>
      <c r="C23" s="34"/>
      <c r="D23" s="83"/>
      <c r="E23" s="23"/>
      <c r="F23" s="35"/>
      <c r="G23" s="23"/>
      <c r="H23" s="38">
        <v>3.7499999999999999E-3</v>
      </c>
      <c r="I23" s="37">
        <f>IFERROR(IF(CONTRA=[1]GENERAL!$B$107,ROUND(C23*H23*(E23-F23-G23),2),""),0)</f>
        <v>0</v>
      </c>
    </row>
    <row r="24" spans="2:9" x14ac:dyDescent="0.25">
      <c r="B24" s="9" t="s">
        <v>65</v>
      </c>
      <c r="C24" s="34"/>
      <c r="D24" s="84"/>
      <c r="E24" s="23"/>
      <c r="F24" s="35"/>
      <c r="G24" s="23"/>
      <c r="H24" s="36">
        <v>2.5000000000000001E-3</v>
      </c>
      <c r="I24" s="37">
        <f>IFERROR(IF(CONTRA=[1]GENERAL!$B$107,ROUND(C24*H24*(E24-F24-G24),2),""),0)</f>
        <v>0</v>
      </c>
    </row>
    <row r="25" spans="2:9" x14ac:dyDescent="0.25">
      <c r="B25" s="9" t="s">
        <v>66</v>
      </c>
      <c r="C25" s="34"/>
      <c r="D25" s="84"/>
      <c r="E25" s="23"/>
      <c r="F25" s="23"/>
      <c r="G25" s="23"/>
      <c r="H25" s="38">
        <v>6.2500000000000003E-3</v>
      </c>
      <c r="I25" s="37">
        <f>IFERROR(IF(CONTRA=[1]GENERAL!$B$107,ROUND(C25*H25*(E25-F25-G25),2),""),0)</f>
        <v>0</v>
      </c>
    </row>
    <row r="26" spans="2:9" x14ac:dyDescent="0.25">
      <c r="B26" s="9" t="s">
        <v>67</v>
      </c>
      <c r="C26" s="34"/>
      <c r="D26" s="85"/>
      <c r="E26" s="23"/>
      <c r="F26" s="23"/>
      <c r="G26" s="23"/>
      <c r="H26" s="38">
        <v>1.125E-2</v>
      </c>
      <c r="I26" s="37">
        <f>IFERROR(IF(CONTRA=[1]GENERAL!$B$107,ROUND(C26*H26*(E26-F26-G26),2),""),0)</f>
        <v>0</v>
      </c>
    </row>
    <row r="27" spans="2:9" x14ac:dyDescent="0.25">
      <c r="H27" s="33" t="s">
        <v>68</v>
      </c>
      <c r="I27" s="39">
        <f>SUM(I22:I26)</f>
        <v>0</v>
      </c>
    </row>
  </sheetData>
  <mergeCells count="1">
    <mergeCell ref="D23:D26"/>
  </mergeCells>
  <dataValidations count="1">
    <dataValidation type="whole" operator="lessThan" allowBlank="1" showInputMessage="1" showErrorMessage="1" errorTitle="Faltas" error="No se pueden capturar faltas" sqref="F22:F24" xr:uid="{9109682F-2531-4276-BDA4-917C3B368EFB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FA85E-35B6-4A94-BB85-50B81AAB5C30}">
  <dimension ref="B4:G50"/>
  <sheetViews>
    <sheetView showGridLines="0" workbookViewId="0">
      <selection activeCell="F41" sqref="F41"/>
    </sheetView>
  </sheetViews>
  <sheetFormatPr baseColWidth="10" defaultRowHeight="15" x14ac:dyDescent="0.25"/>
  <cols>
    <col min="2" max="2" width="37.7109375" bestFit="1" customWidth="1"/>
    <col min="3" max="3" width="45" customWidth="1"/>
    <col min="4" max="4" width="18" customWidth="1"/>
    <col min="5" max="5" width="37.140625" bestFit="1" customWidth="1"/>
    <col min="6" max="6" width="22" customWidth="1"/>
    <col min="7" max="7" width="18" customWidth="1"/>
  </cols>
  <sheetData>
    <row r="4" spans="2:7" ht="18.75" x14ac:dyDescent="0.3">
      <c r="B4" s="90" t="s">
        <v>81</v>
      </c>
      <c r="C4" s="89"/>
      <c r="D4" s="89"/>
      <c r="E4" s="89"/>
      <c r="F4" s="89"/>
      <c r="G4" s="89"/>
    </row>
    <row r="6" spans="2:7" x14ac:dyDescent="0.25">
      <c r="B6" s="54" t="s">
        <v>82</v>
      </c>
      <c r="E6" s="54" t="s">
        <v>83</v>
      </c>
    </row>
    <row r="7" spans="2:7" x14ac:dyDescent="0.25">
      <c r="B7" s="55" t="s">
        <v>84</v>
      </c>
      <c r="C7" s="56"/>
      <c r="E7" s="55" t="s">
        <v>85</v>
      </c>
      <c r="F7" s="57"/>
    </row>
    <row r="8" spans="2:7" x14ac:dyDescent="0.25">
      <c r="B8" s="55" t="s">
        <v>86</v>
      </c>
      <c r="C8" s="56"/>
      <c r="E8" s="55" t="s">
        <v>72</v>
      </c>
      <c r="F8" s="57"/>
    </row>
    <row r="9" spans="2:7" x14ac:dyDescent="0.25">
      <c r="B9" s="55" t="s">
        <v>87</v>
      </c>
      <c r="C9" s="56"/>
      <c r="E9" s="55" t="s">
        <v>88</v>
      </c>
      <c r="F9" s="57"/>
    </row>
    <row r="10" spans="2:7" x14ac:dyDescent="0.25">
      <c r="B10" s="55" t="s">
        <v>89</v>
      </c>
      <c r="C10" s="56"/>
      <c r="E10" s="55" t="s">
        <v>90</v>
      </c>
      <c r="F10" s="57"/>
    </row>
    <row r="11" spans="2:7" x14ac:dyDescent="0.25">
      <c r="B11" s="55" t="s">
        <v>70</v>
      </c>
      <c r="C11" s="21"/>
      <c r="E11" s="55" t="s">
        <v>91</v>
      </c>
      <c r="F11" s="57"/>
    </row>
    <row r="12" spans="2:7" x14ac:dyDescent="0.25">
      <c r="B12" s="55" t="s">
        <v>92</v>
      </c>
      <c r="C12" s="21"/>
    </row>
    <row r="13" spans="2:7" x14ac:dyDescent="0.25">
      <c r="E13" s="55" t="s">
        <v>93</v>
      </c>
      <c r="F13" s="57"/>
    </row>
    <row r="14" spans="2:7" x14ac:dyDescent="0.25">
      <c r="B14" s="55" t="s">
        <v>94</v>
      </c>
      <c r="C14" s="23"/>
    </row>
    <row r="15" spans="2:7" x14ac:dyDescent="0.25">
      <c r="B15" s="55" t="s">
        <v>95</v>
      </c>
      <c r="C15" s="58"/>
    </row>
    <row r="16" spans="2:7" x14ac:dyDescent="0.25">
      <c r="B16" s="55" t="s">
        <v>96</v>
      </c>
      <c r="C16" s="23"/>
    </row>
    <row r="17" spans="2:7" x14ac:dyDescent="0.25">
      <c r="B17" s="55" t="s">
        <v>97</v>
      </c>
      <c r="C17" s="23"/>
    </row>
    <row r="18" spans="2:7" x14ac:dyDescent="0.25">
      <c r="B18" s="55" t="s">
        <v>98</v>
      </c>
      <c r="C18" s="56"/>
    </row>
    <row r="19" spans="2:7" x14ac:dyDescent="0.25">
      <c r="B19" s="55" t="s">
        <v>99</v>
      </c>
      <c r="C19" s="56"/>
    </row>
    <row r="21" spans="2:7" x14ac:dyDescent="0.25">
      <c r="B21" s="59" t="s">
        <v>100</v>
      </c>
      <c r="C21" s="91" t="s">
        <v>101</v>
      </c>
      <c r="D21" s="91"/>
      <c r="E21" s="60" t="s">
        <v>102</v>
      </c>
      <c r="F21" s="60" t="s">
        <v>103</v>
      </c>
      <c r="G21" s="60" t="s">
        <v>104</v>
      </c>
    </row>
    <row r="22" spans="2:7" x14ac:dyDescent="0.25">
      <c r="B22" s="9" t="s">
        <v>105</v>
      </c>
      <c r="C22" s="92" t="s">
        <v>106</v>
      </c>
      <c r="D22" s="92"/>
      <c r="E22" s="57"/>
      <c r="F22" s="61"/>
      <c r="G22" s="62"/>
    </row>
    <row r="23" spans="2:7" x14ac:dyDescent="0.25">
      <c r="B23" s="9" t="s">
        <v>107</v>
      </c>
      <c r="C23" s="86" t="s">
        <v>108</v>
      </c>
      <c r="D23" s="87"/>
      <c r="E23" s="57"/>
      <c r="F23" s="61"/>
      <c r="G23" s="62"/>
    </row>
    <row r="24" spans="2:7" x14ac:dyDescent="0.25">
      <c r="B24" s="9" t="s">
        <v>109</v>
      </c>
      <c r="C24" s="86" t="s">
        <v>110</v>
      </c>
      <c r="D24" s="87"/>
      <c r="E24" s="57"/>
      <c r="F24" s="61"/>
      <c r="G24" s="62"/>
    </row>
    <row r="25" spans="2:7" x14ac:dyDescent="0.25">
      <c r="B25" s="9" t="s">
        <v>111</v>
      </c>
      <c r="C25" s="86" t="s">
        <v>112</v>
      </c>
      <c r="D25" s="87"/>
      <c r="E25" s="57"/>
      <c r="F25" s="61"/>
      <c r="G25" s="63"/>
    </row>
    <row r="26" spans="2:7" x14ac:dyDescent="0.25">
      <c r="B26" s="9" t="s">
        <v>113</v>
      </c>
      <c r="C26" s="86" t="s">
        <v>114</v>
      </c>
      <c r="D26" s="87"/>
      <c r="E26" s="57"/>
      <c r="F26" s="61"/>
      <c r="G26" s="56"/>
    </row>
    <row r="27" spans="2:7" x14ac:dyDescent="0.25">
      <c r="B27" s="9" t="s">
        <v>115</v>
      </c>
      <c r="C27" s="86" t="s">
        <v>116</v>
      </c>
      <c r="D27" s="87"/>
      <c r="E27" s="64"/>
      <c r="F27" s="61"/>
      <c r="G27" s="62"/>
    </row>
    <row r="28" spans="2:7" x14ac:dyDescent="0.25">
      <c r="E28" s="65" t="s">
        <v>117</v>
      </c>
      <c r="F28" s="66">
        <f>IFERROR(SUMIF(F22:F27,"&gt;0"),"")</f>
        <v>0</v>
      </c>
    </row>
    <row r="30" spans="2:7" x14ac:dyDescent="0.25">
      <c r="B30" s="88" t="s">
        <v>118</v>
      </c>
      <c r="C30" s="89"/>
      <c r="D30" s="89"/>
      <c r="E30" s="89"/>
      <c r="F30" s="89"/>
      <c r="G30" s="89"/>
    </row>
    <row r="32" spans="2:7" x14ac:dyDescent="0.25">
      <c r="B32" s="24" t="s">
        <v>119</v>
      </c>
    </row>
    <row r="33" spans="2:6" x14ac:dyDescent="0.25">
      <c r="B33" s="67" t="s">
        <v>120</v>
      </c>
      <c r="C33" s="68" t="s">
        <v>121</v>
      </c>
      <c r="D33" s="68" t="s">
        <v>122</v>
      </c>
      <c r="E33" s="68" t="s">
        <v>123</v>
      </c>
      <c r="F33" s="68" t="s">
        <v>124</v>
      </c>
    </row>
    <row r="34" spans="2:6" x14ac:dyDescent="0.25">
      <c r="B34" s="69" t="s">
        <v>105</v>
      </c>
      <c r="C34" s="9" t="s">
        <v>125</v>
      </c>
      <c r="D34" s="64"/>
      <c r="E34" s="64"/>
      <c r="F34" s="61"/>
    </row>
    <row r="35" spans="2:6" x14ac:dyDescent="0.25">
      <c r="B35" s="9" t="s">
        <v>107</v>
      </c>
      <c r="C35" s="9" t="s">
        <v>126</v>
      </c>
      <c r="D35" s="11"/>
      <c r="E35" s="11"/>
      <c r="F35" s="61"/>
    </row>
    <row r="36" spans="2:6" x14ac:dyDescent="0.25">
      <c r="B36" s="9" t="s">
        <v>109</v>
      </c>
      <c r="C36" s="9" t="s">
        <v>125</v>
      </c>
      <c r="D36" s="64"/>
      <c r="E36" s="64"/>
      <c r="F36" s="61"/>
    </row>
    <row r="37" spans="2:6" x14ac:dyDescent="0.25">
      <c r="B37" s="9" t="s">
        <v>111</v>
      </c>
      <c r="C37" s="9" t="s">
        <v>127</v>
      </c>
      <c r="D37" s="11"/>
      <c r="E37" s="11"/>
      <c r="F37" s="61"/>
    </row>
    <row r="38" spans="2:6" x14ac:dyDescent="0.25">
      <c r="B38" s="9" t="s">
        <v>115</v>
      </c>
      <c r="C38" s="9" t="s">
        <v>128</v>
      </c>
      <c r="D38" s="11"/>
      <c r="E38" s="11"/>
      <c r="F38" s="61"/>
    </row>
    <row r="39" spans="2:6" x14ac:dyDescent="0.25">
      <c r="E39" s="41" t="s">
        <v>124</v>
      </c>
      <c r="F39" s="29"/>
    </row>
    <row r="40" spans="2:6" x14ac:dyDescent="0.25">
      <c r="E40" s="41" t="str">
        <f>IF(F39&gt;[1]GENERAL!C29,"ISR a retener","ISR causado")</f>
        <v>ISR causado</v>
      </c>
      <c r="F40" s="29"/>
    </row>
    <row r="41" spans="2:6" x14ac:dyDescent="0.25">
      <c r="E41" s="70" t="str">
        <f>IF(F39&lt;[1]GENERAL!C29,"Subsidio al empleo causado","")</f>
        <v>Subsidio al empleo causado</v>
      </c>
      <c r="F41" s="71"/>
    </row>
    <row r="42" spans="2:6" x14ac:dyDescent="0.25">
      <c r="E42" s="72" t="str">
        <f>IF(E41&lt;&gt;"","ISR a retener","")</f>
        <v>ISR a retener</v>
      </c>
      <c r="F42" s="73"/>
    </row>
    <row r="44" spans="2:6" x14ac:dyDescent="0.25">
      <c r="B44" s="24" t="s">
        <v>129</v>
      </c>
    </row>
    <row r="45" spans="2:6" x14ac:dyDescent="0.25">
      <c r="B45" t="s">
        <v>113</v>
      </c>
      <c r="C45" s="29"/>
    </row>
    <row r="46" spans="2:6" x14ac:dyDescent="0.25">
      <c r="B46" t="s">
        <v>130</v>
      </c>
      <c r="C46" s="74"/>
    </row>
    <row r="47" spans="2:6" x14ac:dyDescent="0.25">
      <c r="B47" t="s">
        <v>131</v>
      </c>
      <c r="C47" s="29"/>
    </row>
    <row r="48" spans="2:6" x14ac:dyDescent="0.25">
      <c r="B48" t="str">
        <f>IF(C47&gt;0,"(-) Último sueldo mensual ordinario","")</f>
        <v/>
      </c>
      <c r="C48" s="74"/>
    </row>
    <row r="49" spans="2:3" x14ac:dyDescent="0.25">
      <c r="B49" t="str">
        <f>IF(C47&gt;0,"(=) Ingreso no acumulable","")</f>
        <v/>
      </c>
      <c r="C49" s="29"/>
    </row>
    <row r="50" spans="2:3" x14ac:dyDescent="0.25">
      <c r="B50" t="str">
        <f>IF(C47&gt;0,"ISR a retener","")</f>
        <v/>
      </c>
      <c r="C50" s="29"/>
    </row>
  </sheetData>
  <mergeCells count="9">
    <mergeCell ref="C26:D26"/>
    <mergeCell ref="C27:D27"/>
    <mergeCell ref="B30:G30"/>
    <mergeCell ref="B4:G4"/>
    <mergeCell ref="C21:D21"/>
    <mergeCell ref="C22:D22"/>
    <mergeCell ref="C23:D23"/>
    <mergeCell ref="C24:D24"/>
    <mergeCell ref="C25:D25"/>
  </mergeCells>
  <dataValidations count="1">
    <dataValidation type="list" allowBlank="1" showInputMessage="1" showErrorMessage="1" errorTitle="Finiquito" error="Solo se permiten datos de la lista" sqref="G26" xr:uid="{36A0615A-4273-4C6D-BB29-CD778A6658BA}">
      <formula1>"Sí,No"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811F7-9D2C-4DE2-A67D-3B9F1985E950}">
  <dimension ref="B3:N61"/>
  <sheetViews>
    <sheetView workbookViewId="0">
      <selection activeCell="G14" sqref="G14"/>
    </sheetView>
  </sheetViews>
  <sheetFormatPr baseColWidth="10" defaultRowHeight="15" x14ac:dyDescent="0.25"/>
  <sheetData>
    <row r="3" spans="2:14" ht="15.75" thickBot="1" x14ac:dyDescent="0.3"/>
    <row r="4" spans="2:14" ht="15.75" thickBot="1" x14ac:dyDescent="0.3">
      <c r="B4" s="1"/>
      <c r="C4" s="2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</row>
    <row r="5" spans="2:14" ht="15.75" thickBot="1" x14ac:dyDescent="0.3">
      <c r="B5" s="4">
        <v>2025</v>
      </c>
      <c r="C5" s="5">
        <v>138.34299999999999</v>
      </c>
      <c r="D5" s="5">
        <v>138.726</v>
      </c>
      <c r="E5" s="5">
        <v>139.161</v>
      </c>
      <c r="F5" s="5">
        <v>139.62</v>
      </c>
      <c r="G5" s="5">
        <v>140.012</v>
      </c>
      <c r="H5" s="5">
        <v>140.405</v>
      </c>
      <c r="I5" s="6">
        <v>140.78</v>
      </c>
      <c r="J5" s="7">
        <v>140.86699999999999</v>
      </c>
      <c r="K5" s="7">
        <v>141.197</v>
      </c>
      <c r="L5" s="7">
        <v>141.708</v>
      </c>
      <c r="M5" s="7">
        <v>142.64500000000001</v>
      </c>
      <c r="N5" s="7">
        <v>143.042</v>
      </c>
    </row>
    <row r="6" spans="2:14" ht="15.75" thickBot="1" x14ac:dyDescent="0.3">
      <c r="B6" s="4">
        <v>2024</v>
      </c>
      <c r="C6" s="5">
        <v>133.55500000000001</v>
      </c>
      <c r="D6" s="5">
        <v>133.68100000000001</v>
      </c>
      <c r="E6" s="5">
        <v>134.065</v>
      </c>
      <c r="F6" s="5">
        <v>134.33600000000001</v>
      </c>
      <c r="G6" s="5">
        <v>134.08699999999999</v>
      </c>
      <c r="H6" s="5">
        <v>134.59399999999999</v>
      </c>
      <c r="I6" s="6">
        <v>136.00299999999999</v>
      </c>
      <c r="J6" s="7">
        <v>136.00299999999999</v>
      </c>
      <c r="K6" s="7">
        <v>136.08000000000001</v>
      </c>
      <c r="L6" s="7">
        <v>136.828</v>
      </c>
      <c r="M6" s="7">
        <v>137.42400000000001</v>
      </c>
      <c r="N6" s="7">
        <v>137.94900000000001</v>
      </c>
    </row>
    <row r="7" spans="2:14" ht="15.75" thickBot="1" x14ac:dyDescent="0.3">
      <c r="B7" s="4">
        <v>2023</v>
      </c>
      <c r="C7" s="8">
        <v>127.336</v>
      </c>
      <c r="D7" s="8">
        <v>128.04599999999999</v>
      </c>
      <c r="E7" s="8">
        <v>128.38900000000001</v>
      </c>
      <c r="F7" s="8">
        <v>128.363</v>
      </c>
      <c r="G7" s="8">
        <v>128.084</v>
      </c>
      <c r="H7" s="8">
        <v>128.214</v>
      </c>
      <c r="I7" s="8">
        <v>128.83199999999999</v>
      </c>
      <c r="J7" s="8">
        <v>129.54499999999999</v>
      </c>
      <c r="K7" s="8">
        <v>130.12</v>
      </c>
      <c r="L7" s="8">
        <v>130.60900000000001</v>
      </c>
      <c r="M7" s="8">
        <v>131.44499999999999</v>
      </c>
      <c r="N7" s="8">
        <v>132.37299999999999</v>
      </c>
    </row>
    <row r="8" spans="2:14" ht="15.75" thickBot="1" x14ac:dyDescent="0.3">
      <c r="B8" s="4">
        <v>2022</v>
      </c>
      <c r="C8" s="5">
        <v>118.002</v>
      </c>
      <c r="D8" s="5">
        <v>118.98099999999999</v>
      </c>
      <c r="E8" s="5">
        <v>120.15900000000001</v>
      </c>
      <c r="F8" s="5">
        <v>120.809</v>
      </c>
      <c r="G8" s="5">
        <v>121.02200000000001</v>
      </c>
      <c r="H8" s="5">
        <v>122.044</v>
      </c>
      <c r="I8" s="5">
        <v>122.94799999999999</v>
      </c>
      <c r="J8" s="5">
        <v>123.803</v>
      </c>
      <c r="K8" s="5">
        <v>124.571</v>
      </c>
      <c r="L8" s="5">
        <v>125.276</v>
      </c>
      <c r="M8" s="5">
        <v>125.997</v>
      </c>
      <c r="N8" s="5">
        <v>126.47799999999999</v>
      </c>
    </row>
    <row r="9" spans="2:14" ht="15.75" thickBot="1" x14ac:dyDescent="0.3">
      <c r="B9" s="4">
        <v>2021</v>
      </c>
      <c r="C9" s="8">
        <v>110.21</v>
      </c>
      <c r="D9" s="8">
        <v>110.907</v>
      </c>
      <c r="E9" s="8">
        <v>111.824</v>
      </c>
      <c r="F9" s="8">
        <v>112.19</v>
      </c>
      <c r="G9" s="8">
        <v>112.419</v>
      </c>
      <c r="H9" s="8">
        <v>113.018</v>
      </c>
      <c r="I9" s="8">
        <v>113.682</v>
      </c>
      <c r="J9" s="8">
        <v>113.899</v>
      </c>
      <c r="K9" s="8">
        <v>114.601</v>
      </c>
      <c r="L9" s="8">
        <v>115.56100000000001</v>
      </c>
      <c r="M9" s="8">
        <v>116.884</v>
      </c>
      <c r="N9" s="8">
        <v>117.30800000000001</v>
      </c>
    </row>
    <row r="10" spans="2:14" ht="15.75" thickBot="1" x14ac:dyDescent="0.3">
      <c r="B10" s="4">
        <v>2020</v>
      </c>
      <c r="C10" s="5">
        <v>106.447</v>
      </c>
      <c r="D10" s="5">
        <v>106.889</v>
      </c>
      <c r="E10" s="5">
        <v>106.83799999999999</v>
      </c>
      <c r="F10" s="5">
        <v>105.755</v>
      </c>
      <c r="G10" s="5">
        <v>106.16200000000001</v>
      </c>
      <c r="H10" s="5">
        <v>106.74299999999999</v>
      </c>
      <c r="I10" s="5">
        <v>107.444</v>
      </c>
      <c r="J10" s="5">
        <v>107.867</v>
      </c>
      <c r="K10" s="5">
        <v>108.114</v>
      </c>
      <c r="L10" s="5">
        <v>108.774</v>
      </c>
      <c r="M10" s="5">
        <v>108.85599999999999</v>
      </c>
      <c r="N10" s="5">
        <v>109.271</v>
      </c>
    </row>
    <row r="11" spans="2:14" ht="15.75" thickBot="1" x14ac:dyDescent="0.3">
      <c r="B11" s="4">
        <v>2019</v>
      </c>
      <c r="C11" s="8">
        <v>103.108</v>
      </c>
      <c r="D11" s="8">
        <v>103.07899999999999</v>
      </c>
      <c r="E11" s="8">
        <v>103.476</v>
      </c>
      <c r="F11" s="8">
        <v>103.53100000000001</v>
      </c>
      <c r="G11" s="8">
        <v>103.233</v>
      </c>
      <c r="H11" s="8">
        <v>103.29900000000001</v>
      </c>
      <c r="I11" s="8">
        <v>103.687</v>
      </c>
      <c r="J11" s="8">
        <v>103.67</v>
      </c>
      <c r="K11" s="8">
        <v>103.94199999999999</v>
      </c>
      <c r="L11" s="8">
        <v>104.503</v>
      </c>
      <c r="M11" s="8">
        <v>105.346</v>
      </c>
      <c r="N11" s="8">
        <v>105.934</v>
      </c>
    </row>
    <row r="12" spans="2:14" ht="15.75" thickBot="1" x14ac:dyDescent="0.3">
      <c r="B12" s="4">
        <v>2018</v>
      </c>
      <c r="C12" s="5">
        <v>98.794999699501005</v>
      </c>
      <c r="D12" s="5">
        <v>99.171374481640001</v>
      </c>
      <c r="E12" s="5">
        <v>99.492156980588007</v>
      </c>
      <c r="F12" s="5">
        <v>99.154847046097004</v>
      </c>
      <c r="G12" s="5">
        <v>98.994080173086999</v>
      </c>
      <c r="H12" s="5">
        <v>99.376464931786998</v>
      </c>
      <c r="I12" s="5">
        <v>99.909099104513999</v>
      </c>
      <c r="J12" s="5">
        <v>100.492</v>
      </c>
      <c r="K12" s="5">
        <v>100.917</v>
      </c>
      <c r="L12" s="5">
        <v>101.44</v>
      </c>
      <c r="M12" s="5">
        <v>102.303</v>
      </c>
      <c r="N12" s="5">
        <v>103.02</v>
      </c>
    </row>
    <row r="13" spans="2:14" ht="15.75" thickBot="1" x14ac:dyDescent="0.3">
      <c r="B13" s="4">
        <v>2017</v>
      </c>
      <c r="C13" s="8">
        <v>93.603882444858996</v>
      </c>
      <c r="D13" s="8">
        <v>94.144780335356998</v>
      </c>
      <c r="E13" s="8">
        <v>94.722489332292</v>
      </c>
      <c r="F13" s="8">
        <v>94.838932628162993</v>
      </c>
      <c r="G13" s="8">
        <v>94.725494320571997</v>
      </c>
      <c r="H13" s="8">
        <v>94.963639641805003</v>
      </c>
      <c r="I13" s="8">
        <v>95.322735741331002</v>
      </c>
      <c r="J13" s="8">
        <v>95.793767654305995</v>
      </c>
      <c r="K13" s="8">
        <v>96.093515235290994</v>
      </c>
      <c r="L13" s="8">
        <v>96.698269126750006</v>
      </c>
      <c r="M13" s="8">
        <v>97.695173988822006</v>
      </c>
      <c r="N13" s="8">
        <v>98.272882985755999</v>
      </c>
    </row>
    <row r="14" spans="2:14" ht="15.75" thickBot="1" x14ac:dyDescent="0.3">
      <c r="B14" s="4">
        <v>2016</v>
      </c>
      <c r="C14" s="5">
        <v>89.386381393112998</v>
      </c>
      <c r="D14" s="5">
        <v>89.777781116653998</v>
      </c>
      <c r="E14" s="5">
        <v>89.910000600998004</v>
      </c>
      <c r="F14" s="5">
        <v>89.625277961416003</v>
      </c>
      <c r="G14" s="5">
        <v>89.225614520102994</v>
      </c>
      <c r="H14" s="5">
        <v>89.324027886291006</v>
      </c>
      <c r="I14" s="5">
        <v>89.556914478034003</v>
      </c>
      <c r="J14" s="5">
        <v>89.809333493598999</v>
      </c>
      <c r="K14" s="5">
        <v>90.357743854798997</v>
      </c>
      <c r="L14" s="5">
        <v>90.906154215998995</v>
      </c>
      <c r="M14" s="5">
        <v>91.616833944348002</v>
      </c>
      <c r="N14" s="5">
        <v>92.039034797764003</v>
      </c>
    </row>
    <row r="15" spans="2:14" ht="15.75" thickBot="1" x14ac:dyDescent="0.3">
      <c r="B15" s="4">
        <v>2015</v>
      </c>
      <c r="C15" s="8">
        <v>87.110102770598999</v>
      </c>
      <c r="D15" s="8">
        <v>87.275377126028999</v>
      </c>
      <c r="E15" s="8">
        <v>87.630716990203993</v>
      </c>
      <c r="F15" s="8">
        <v>87.403840375022995</v>
      </c>
      <c r="G15" s="8">
        <v>86.967365827272999</v>
      </c>
      <c r="H15" s="8">
        <v>87.113107758880005</v>
      </c>
      <c r="I15" s="8">
        <v>87.240819760803006</v>
      </c>
      <c r="J15" s="8">
        <v>87.424875292986002</v>
      </c>
      <c r="K15" s="8">
        <v>87.752419015566005</v>
      </c>
      <c r="L15" s="8">
        <v>88.203918504718004</v>
      </c>
      <c r="M15" s="8">
        <v>88.685467876675006</v>
      </c>
      <c r="N15" s="8">
        <v>89.046817717411002</v>
      </c>
    </row>
    <row r="16" spans="2:14" ht="15.75" thickBot="1" x14ac:dyDescent="0.3">
      <c r="B16" s="4">
        <v>2014</v>
      </c>
      <c r="C16" s="5">
        <v>84.519051625699007</v>
      </c>
      <c r="D16" s="5">
        <v>84.733157040687999</v>
      </c>
      <c r="E16" s="5">
        <v>84.965292385360002</v>
      </c>
      <c r="F16" s="5">
        <v>84.806779253561004</v>
      </c>
      <c r="G16" s="5">
        <v>84.535579061242004</v>
      </c>
      <c r="H16" s="5">
        <v>84.682072239918</v>
      </c>
      <c r="I16" s="5">
        <v>84.914958831660996</v>
      </c>
      <c r="J16" s="5">
        <v>85.219965142136004</v>
      </c>
      <c r="K16" s="5">
        <v>85.596339924274005</v>
      </c>
      <c r="L16" s="5">
        <v>86.069625578460005</v>
      </c>
      <c r="M16" s="5">
        <v>86.763777871266001</v>
      </c>
      <c r="N16" s="5">
        <v>87.188983712964003</v>
      </c>
    </row>
    <row r="17" spans="2:14" ht="15.75" thickBot="1" x14ac:dyDescent="0.3">
      <c r="B17" s="4">
        <v>2013</v>
      </c>
      <c r="C17" s="8">
        <v>80.892782018150001</v>
      </c>
      <c r="D17" s="8">
        <v>81.290942965322003</v>
      </c>
      <c r="E17" s="8">
        <v>81.887433139010994</v>
      </c>
      <c r="F17" s="8">
        <v>81.941522928061005</v>
      </c>
      <c r="G17" s="8">
        <v>81.668820241600997</v>
      </c>
      <c r="H17" s="8">
        <v>81.619237934972006</v>
      </c>
      <c r="I17" s="8">
        <v>81.592193040447</v>
      </c>
      <c r="J17" s="8">
        <v>81.824328385119003</v>
      </c>
      <c r="K17" s="8">
        <v>82.132339683875003</v>
      </c>
      <c r="L17" s="8">
        <v>82.522988160346003</v>
      </c>
      <c r="M17" s="8">
        <v>83.292265160165996</v>
      </c>
      <c r="N17" s="8">
        <v>83.770058296773001</v>
      </c>
    </row>
    <row r="18" spans="2:14" ht="15.75" thickBot="1" x14ac:dyDescent="0.3">
      <c r="B18" s="4">
        <v>2012</v>
      </c>
      <c r="C18" s="5">
        <v>78.343049462107004</v>
      </c>
      <c r="D18" s="5">
        <v>78.502313840976001</v>
      </c>
      <c r="E18" s="5">
        <v>78.547388665184002</v>
      </c>
      <c r="F18" s="5">
        <v>78.300979626179995</v>
      </c>
      <c r="G18" s="5">
        <v>78.053819340104994</v>
      </c>
      <c r="H18" s="5">
        <v>78.413666686699997</v>
      </c>
      <c r="I18" s="5">
        <v>78.853897469800003</v>
      </c>
      <c r="J18" s="5">
        <v>79.090540296892996</v>
      </c>
      <c r="K18" s="5">
        <v>79.439118937436007</v>
      </c>
      <c r="L18" s="5">
        <v>79.841036119959</v>
      </c>
      <c r="M18" s="5">
        <v>80.383436504597995</v>
      </c>
      <c r="N18" s="5">
        <v>80.568243283851004</v>
      </c>
    </row>
    <row r="19" spans="2:14" ht="15.75" thickBot="1" x14ac:dyDescent="0.3">
      <c r="B19" s="4">
        <v>2011</v>
      </c>
      <c r="C19" s="8">
        <v>75.295991345633993</v>
      </c>
      <c r="D19" s="8">
        <v>75.578460244005001</v>
      </c>
      <c r="E19" s="8">
        <v>75.723450928540998</v>
      </c>
      <c r="F19" s="8">
        <v>75.717440951979995</v>
      </c>
      <c r="G19" s="8">
        <v>75.159264378868997</v>
      </c>
      <c r="H19" s="8">
        <v>75.155508143518006</v>
      </c>
      <c r="I19" s="8">
        <v>75.516106737184003</v>
      </c>
      <c r="J19" s="8">
        <v>75.635555021334994</v>
      </c>
      <c r="K19" s="8">
        <v>75.821113047658997</v>
      </c>
      <c r="L19" s="8">
        <v>76.332712302421996</v>
      </c>
      <c r="M19" s="8">
        <v>77.158332832501998</v>
      </c>
      <c r="N19" s="8">
        <v>77.792385359696993</v>
      </c>
    </row>
    <row r="20" spans="2:14" ht="15.75" thickBot="1" x14ac:dyDescent="0.3">
      <c r="B20" s="4">
        <v>2010</v>
      </c>
      <c r="C20" s="5">
        <v>72.552045976151007</v>
      </c>
      <c r="D20" s="5">
        <v>72.971670511062001</v>
      </c>
      <c r="E20" s="5">
        <v>73.489725492434005</v>
      </c>
      <c r="F20" s="5">
        <v>73.255564640854004</v>
      </c>
      <c r="G20" s="5">
        <v>72.793977652452</v>
      </c>
      <c r="H20" s="5">
        <v>72.771183233271003</v>
      </c>
      <c r="I20" s="5">
        <v>72.929190002590005</v>
      </c>
      <c r="J20" s="5">
        <v>73.131749500306</v>
      </c>
      <c r="K20" s="5">
        <v>73.515110186520999</v>
      </c>
      <c r="L20" s="5">
        <v>73.968926350203006</v>
      </c>
      <c r="M20" s="5">
        <v>74.561581248891997</v>
      </c>
      <c r="N20" s="5">
        <v>74.930954450610002</v>
      </c>
    </row>
    <row r="21" spans="2:14" ht="15.75" thickBot="1" x14ac:dyDescent="0.3">
      <c r="B21" s="4">
        <v>2009</v>
      </c>
      <c r="C21" s="8">
        <v>69.456149407474001</v>
      </c>
      <c r="D21" s="8">
        <v>69.609493681960004</v>
      </c>
      <c r="E21" s="8">
        <v>70.009950182560999</v>
      </c>
      <c r="F21" s="8">
        <v>70.254990188749005</v>
      </c>
      <c r="G21" s="8">
        <v>70.050358471107998</v>
      </c>
      <c r="H21" s="8">
        <v>70.179354161469007</v>
      </c>
      <c r="I21" s="8">
        <v>70.370516449595002</v>
      </c>
      <c r="J21" s="8">
        <v>70.538884318540994</v>
      </c>
      <c r="K21" s="8">
        <v>70.892715870817995</v>
      </c>
      <c r="L21" s="8">
        <v>71.107190633106001</v>
      </c>
      <c r="M21" s="8">
        <v>71.476045779843005</v>
      </c>
      <c r="N21" s="8">
        <v>71.771855174205001</v>
      </c>
    </row>
    <row r="22" spans="2:14" ht="15.75" thickBot="1" x14ac:dyDescent="0.3">
      <c r="B22" s="4">
        <v>2008</v>
      </c>
      <c r="C22" s="5">
        <v>65.350563680104003</v>
      </c>
      <c r="D22" s="5">
        <v>65.544834298119</v>
      </c>
      <c r="E22" s="5">
        <v>66.019890716036002</v>
      </c>
      <c r="F22" s="5">
        <v>66.170126660633997</v>
      </c>
      <c r="G22" s="5">
        <v>66.098635073205003</v>
      </c>
      <c r="H22" s="5">
        <v>66.372168103369006</v>
      </c>
      <c r="I22" s="5">
        <v>66.742059360067998</v>
      </c>
      <c r="J22" s="5">
        <v>67.127492266209003</v>
      </c>
      <c r="K22" s="5">
        <v>67.584934814760004</v>
      </c>
      <c r="L22" s="5">
        <v>68.045485693200007</v>
      </c>
      <c r="M22" s="5">
        <v>68.818941780386993</v>
      </c>
      <c r="N22" s="5">
        <v>69.295552363249001</v>
      </c>
    </row>
    <row r="23" spans="2:14" ht="15.75" thickBot="1" x14ac:dyDescent="0.3">
      <c r="B23" s="4">
        <v>2007</v>
      </c>
      <c r="C23" s="8">
        <v>63.016207934043997</v>
      </c>
      <c r="D23" s="8">
        <v>63.192346627710997</v>
      </c>
      <c r="E23" s="8">
        <v>63.329113142792998</v>
      </c>
      <c r="F23" s="8">
        <v>63.291295129151997</v>
      </c>
      <c r="G23" s="8">
        <v>62.982534360255002</v>
      </c>
      <c r="H23" s="8">
        <v>63.058170387535</v>
      </c>
      <c r="I23" s="8">
        <v>63.326004812904003</v>
      </c>
      <c r="J23" s="8">
        <v>63.583996193627002</v>
      </c>
      <c r="K23" s="8">
        <v>64.077702590875006</v>
      </c>
      <c r="L23" s="8">
        <v>64.327405091895997</v>
      </c>
      <c r="M23" s="8">
        <v>64.781221255576995</v>
      </c>
      <c r="N23" s="8">
        <v>65.049055680945997</v>
      </c>
    </row>
    <row r="24" spans="2:14" ht="15.75" thickBot="1" x14ac:dyDescent="0.3">
      <c r="B24" s="4">
        <v>2006</v>
      </c>
      <c r="C24" s="5">
        <v>60.603625885795999</v>
      </c>
      <c r="D24" s="5">
        <v>60.696357727462001</v>
      </c>
      <c r="E24" s="5">
        <v>60.772511809722999</v>
      </c>
      <c r="F24" s="5">
        <v>60.861617266518998</v>
      </c>
      <c r="G24" s="5">
        <v>60.590674511262002</v>
      </c>
      <c r="H24" s="5">
        <v>60.642998064380002</v>
      </c>
      <c r="I24" s="5">
        <v>60.809293713400997</v>
      </c>
      <c r="J24" s="5">
        <v>61.119608647242003</v>
      </c>
      <c r="K24" s="5">
        <v>61.736612130056002</v>
      </c>
      <c r="L24" s="5">
        <v>62.006518775350997</v>
      </c>
      <c r="M24" s="5">
        <v>62.331857303652001</v>
      </c>
      <c r="N24" s="5">
        <v>62.692423570686003</v>
      </c>
    </row>
    <row r="25" spans="2:14" ht="15.75" thickBot="1" x14ac:dyDescent="0.3">
      <c r="B25" s="4">
        <v>2005</v>
      </c>
      <c r="C25" s="8">
        <v>58.309160373300998</v>
      </c>
      <c r="D25" s="8">
        <v>58.503430991316002</v>
      </c>
      <c r="E25" s="8">
        <v>58.767120976834001</v>
      </c>
      <c r="F25" s="8">
        <v>58.976415189308</v>
      </c>
      <c r="G25" s="8">
        <v>58.828251464635997</v>
      </c>
      <c r="H25" s="8">
        <v>58.771783471665998</v>
      </c>
      <c r="I25" s="8">
        <v>59.001799883395002</v>
      </c>
      <c r="J25" s="8">
        <v>59.072255360862002</v>
      </c>
      <c r="K25" s="8">
        <v>59.309006487348</v>
      </c>
      <c r="L25" s="8">
        <v>59.454579937113998</v>
      </c>
      <c r="M25" s="8">
        <v>59.882493351727</v>
      </c>
      <c r="N25" s="8">
        <v>60.250312388501001</v>
      </c>
    </row>
    <row r="26" spans="2:14" ht="15.75" thickBot="1" x14ac:dyDescent="0.3">
      <c r="B26" s="4">
        <v>2004</v>
      </c>
      <c r="C26" s="5">
        <v>55.774317349450001</v>
      </c>
      <c r="D26" s="5">
        <v>56.107944757452998</v>
      </c>
      <c r="E26" s="5">
        <v>56.298070935616998</v>
      </c>
      <c r="F26" s="5">
        <v>56.383031952562</v>
      </c>
      <c r="G26" s="5">
        <v>56.241602942646999</v>
      </c>
      <c r="H26" s="5">
        <v>56.331744509406001</v>
      </c>
      <c r="I26" s="5">
        <v>56.479390179097003</v>
      </c>
      <c r="J26" s="5">
        <v>56.828041181560003</v>
      </c>
      <c r="K26" s="5">
        <v>57.297917049664001</v>
      </c>
      <c r="L26" s="5">
        <v>57.694747165395</v>
      </c>
      <c r="M26" s="5">
        <v>58.186899397696997</v>
      </c>
      <c r="N26" s="5">
        <v>58.307088153376</v>
      </c>
    </row>
    <row r="27" spans="2:14" ht="15.75" thickBot="1" x14ac:dyDescent="0.3">
      <c r="B27" s="4">
        <v>2003</v>
      </c>
      <c r="C27" s="8">
        <v>53.525440675315998</v>
      </c>
      <c r="D27" s="8">
        <v>53.674122454969996</v>
      </c>
      <c r="E27" s="8">
        <v>54.012930412785998</v>
      </c>
      <c r="F27" s="8">
        <v>54.105144199469997</v>
      </c>
      <c r="G27" s="8">
        <v>53.930559670748998</v>
      </c>
      <c r="H27" s="8">
        <v>53.975112399147001</v>
      </c>
      <c r="I27" s="8">
        <v>54.053338701333999</v>
      </c>
      <c r="J27" s="8">
        <v>54.215489910502001</v>
      </c>
      <c r="K27" s="8">
        <v>54.538238163896999</v>
      </c>
      <c r="L27" s="8">
        <v>54.738207386707003</v>
      </c>
      <c r="M27" s="8">
        <v>55.192541605370003</v>
      </c>
      <c r="N27" s="8">
        <v>55.429810786837997</v>
      </c>
    </row>
    <row r="28" spans="2:14" ht="15.75" thickBot="1" x14ac:dyDescent="0.3">
      <c r="B28" s="4">
        <v>2002</v>
      </c>
      <c r="C28" s="5">
        <v>50.900472009715998</v>
      </c>
      <c r="D28" s="5">
        <v>50.867749849081001</v>
      </c>
      <c r="E28" s="5">
        <v>51.127948444495999</v>
      </c>
      <c r="F28" s="5">
        <v>51.407234972562001</v>
      </c>
      <c r="G28" s="5">
        <v>51.511429231397997</v>
      </c>
      <c r="H28" s="5">
        <v>51.762586176958997</v>
      </c>
      <c r="I28" s="5">
        <v>51.911181353361997</v>
      </c>
      <c r="J28" s="5">
        <v>52.108560301263999</v>
      </c>
      <c r="K28" s="5">
        <v>52.421983564994001</v>
      </c>
      <c r="L28" s="5">
        <v>52.653036086686001</v>
      </c>
      <c r="M28" s="5">
        <v>53.078877281373998</v>
      </c>
      <c r="N28" s="5">
        <v>53.309929803065003</v>
      </c>
    </row>
    <row r="29" spans="2:14" ht="15.75" thickBot="1" x14ac:dyDescent="0.3">
      <c r="B29" s="4">
        <v>2001</v>
      </c>
      <c r="C29" s="8">
        <v>48.575476247933999</v>
      </c>
      <c r="D29" s="8">
        <v>48.543328159565</v>
      </c>
      <c r="E29" s="8">
        <v>48.850887781723998</v>
      </c>
      <c r="F29" s="8">
        <v>49.097308632382997</v>
      </c>
      <c r="G29" s="8">
        <v>49.209970463624998</v>
      </c>
      <c r="H29" s="8">
        <v>49.326363767191999</v>
      </c>
      <c r="I29" s="8">
        <v>49.198201964029998</v>
      </c>
      <c r="J29" s="8">
        <v>49.489687547186001</v>
      </c>
      <c r="K29" s="8">
        <v>49.950381149771999</v>
      </c>
      <c r="L29" s="8">
        <v>50.176135367754</v>
      </c>
      <c r="M29" s="8">
        <v>50.365148908872001</v>
      </c>
      <c r="N29" s="8">
        <v>50.434898785092997</v>
      </c>
    </row>
    <row r="30" spans="2:14" ht="15.75" thickBot="1" x14ac:dyDescent="0.3">
      <c r="B30" s="4">
        <v>2000</v>
      </c>
      <c r="C30" s="5">
        <v>44.930830116377997</v>
      </c>
      <c r="D30" s="5">
        <v>45.329380314521998</v>
      </c>
      <c r="E30" s="5">
        <v>45.580680782035003</v>
      </c>
      <c r="F30" s="5">
        <v>45.840018271642002</v>
      </c>
      <c r="G30" s="5">
        <v>46.011379073729003</v>
      </c>
      <c r="H30" s="5">
        <v>46.283920241006001</v>
      </c>
      <c r="I30" s="5">
        <v>46.464466209717997</v>
      </c>
      <c r="J30" s="5">
        <v>46.719785188278003</v>
      </c>
      <c r="K30" s="5">
        <v>47.061071604014998</v>
      </c>
      <c r="L30" s="5">
        <v>47.385135825852998</v>
      </c>
      <c r="M30" s="5">
        <v>47.790287862832997</v>
      </c>
      <c r="N30" s="5">
        <v>48.307671180741004</v>
      </c>
    </row>
    <row r="31" spans="2:14" ht="15.75" thickBot="1" x14ac:dyDescent="0.3">
      <c r="B31" s="4">
        <v>1999</v>
      </c>
      <c r="C31" s="8">
        <v>40.469770280539997</v>
      </c>
      <c r="D31" s="8">
        <v>41.013642812363997</v>
      </c>
      <c r="E31" s="8">
        <v>41.394683783067002</v>
      </c>
      <c r="F31" s="8">
        <v>41.774576609237002</v>
      </c>
      <c r="G31" s="8">
        <v>42.02587707675</v>
      </c>
      <c r="H31" s="8">
        <v>42.302006204759003</v>
      </c>
      <c r="I31" s="8">
        <v>42.581579771548</v>
      </c>
      <c r="J31" s="8">
        <v>42.821255256237997</v>
      </c>
      <c r="K31" s="8">
        <v>43.235018392756999</v>
      </c>
      <c r="L31" s="8">
        <v>43.508851226518999</v>
      </c>
      <c r="M31" s="8">
        <v>43.895776447019998</v>
      </c>
      <c r="N31" s="8">
        <v>44.335516388565999</v>
      </c>
    </row>
    <row r="32" spans="2:14" ht="15.75" thickBot="1" x14ac:dyDescent="0.3">
      <c r="B32" s="4">
        <v>1998</v>
      </c>
      <c r="C32" s="5">
        <v>34.003924110859998</v>
      </c>
      <c r="D32" s="5">
        <v>34.599237843852997</v>
      </c>
      <c r="E32" s="5">
        <v>35.004533397604</v>
      </c>
      <c r="F32" s="5">
        <v>35.332042063402</v>
      </c>
      <c r="G32" s="5">
        <v>35.613481363761998</v>
      </c>
      <c r="H32" s="5">
        <v>36.034420411382001</v>
      </c>
      <c r="I32" s="5">
        <v>36.381878110460001</v>
      </c>
      <c r="J32" s="5">
        <v>36.731632103784001</v>
      </c>
      <c r="K32" s="5">
        <v>37.327376387091</v>
      </c>
      <c r="L32" s="5">
        <v>37.862268927258</v>
      </c>
      <c r="M32" s="5">
        <v>38.532786225594002</v>
      </c>
      <c r="N32" s="5">
        <v>39.472974324694</v>
      </c>
    </row>
    <row r="33" spans="2:14" ht="15.75" thickBot="1" x14ac:dyDescent="0.3">
      <c r="B33" s="4">
        <v>1997</v>
      </c>
      <c r="C33" s="8">
        <v>29.498886028859999</v>
      </c>
      <c r="D33" s="8">
        <v>29.994598091509001</v>
      </c>
      <c r="E33" s="8">
        <v>30.367889073663001</v>
      </c>
      <c r="F33" s="8">
        <v>30.695971811728999</v>
      </c>
      <c r="G33" s="8">
        <v>30.976119445603</v>
      </c>
      <c r="H33" s="8">
        <v>31.250956912307998</v>
      </c>
      <c r="I33" s="8">
        <v>31.523211040861</v>
      </c>
      <c r="J33" s="8">
        <v>31.803502196688001</v>
      </c>
      <c r="K33" s="8">
        <v>32.199612588994</v>
      </c>
      <c r="L33" s="8">
        <v>32.456940823078</v>
      </c>
      <c r="M33" s="8">
        <v>32.820042010843999</v>
      </c>
      <c r="N33" s="8">
        <v>33.279874507621003</v>
      </c>
    </row>
    <row r="34" spans="2:14" ht="15.75" thickBot="1" x14ac:dyDescent="0.3">
      <c r="B34" s="4">
        <v>1996</v>
      </c>
      <c r="C34" s="5">
        <v>23.329753761294</v>
      </c>
      <c r="D34" s="5">
        <v>23.874262028762001</v>
      </c>
      <c r="E34" s="5">
        <v>24.399825880352999</v>
      </c>
      <c r="F34" s="5">
        <v>25.093449617204001</v>
      </c>
      <c r="G34" s="5">
        <v>25.550842302962</v>
      </c>
      <c r="H34" s="5">
        <v>25.966901728547001</v>
      </c>
      <c r="I34" s="5">
        <v>26.336030688063001</v>
      </c>
      <c r="J34" s="5">
        <v>26.686071714930002</v>
      </c>
      <c r="K34" s="5">
        <v>27.112751490396999</v>
      </c>
      <c r="L34" s="5">
        <v>27.451167539621</v>
      </c>
      <c r="M34" s="5">
        <v>27.867083448433998</v>
      </c>
      <c r="N34" s="5">
        <v>28.759336453704002</v>
      </c>
    </row>
    <row r="35" spans="2:14" ht="15.75" thickBot="1" x14ac:dyDescent="0.3">
      <c r="B35" s="4">
        <v>1995</v>
      </c>
      <c r="C35" s="8">
        <v>15.376990944299999</v>
      </c>
      <c r="D35" s="8">
        <v>16.028707348708998</v>
      </c>
      <c r="E35" s="8">
        <v>16.973617202949999</v>
      </c>
      <c r="F35" s="8">
        <v>18.326133255310999</v>
      </c>
      <c r="G35" s="8">
        <v>19.092090190992</v>
      </c>
      <c r="H35" s="8">
        <v>19.698024268685</v>
      </c>
      <c r="I35" s="8">
        <v>20.099588355293999</v>
      </c>
      <c r="J35" s="8">
        <v>20.432981265710001</v>
      </c>
      <c r="K35" s="8">
        <v>20.855642530130002</v>
      </c>
      <c r="L35" s="8">
        <v>21.284762116614999</v>
      </c>
      <c r="M35" s="8">
        <v>21.809608384348</v>
      </c>
      <c r="N35" s="8">
        <v>22.520167271192001</v>
      </c>
    </row>
    <row r="36" spans="2:14" ht="15.75" thickBot="1" x14ac:dyDescent="0.3">
      <c r="B36" s="4">
        <v>1994</v>
      </c>
      <c r="C36" s="5">
        <v>13.950374980567</v>
      </c>
      <c r="D36" s="5">
        <v>14.022124062044</v>
      </c>
      <c r="E36" s="5">
        <v>14.094224762979</v>
      </c>
      <c r="F36" s="5">
        <v>14.163251304932</v>
      </c>
      <c r="G36" s="5">
        <v>14.231682244252999</v>
      </c>
      <c r="H36" s="5">
        <v>14.302894568965</v>
      </c>
      <c r="I36" s="5">
        <v>14.366326769868</v>
      </c>
      <c r="J36" s="5">
        <v>14.433286645443999</v>
      </c>
      <c r="K36" s="5">
        <v>14.535936644548</v>
      </c>
      <c r="L36" s="5">
        <v>14.612245304055</v>
      </c>
      <c r="M36" s="5">
        <v>14.690360856448001</v>
      </c>
      <c r="N36" s="5">
        <v>14.819204368158999</v>
      </c>
    </row>
    <row r="37" spans="2:14" ht="15.75" thickBot="1" x14ac:dyDescent="0.3">
      <c r="B37" s="4">
        <v>1993</v>
      </c>
      <c r="C37" s="8">
        <v>12.977319763866999</v>
      </c>
      <c r="D37" s="8">
        <v>13.083345310799</v>
      </c>
      <c r="E37" s="8">
        <v>13.159593689429</v>
      </c>
      <c r="F37" s="8">
        <v>13.235480403514</v>
      </c>
      <c r="G37" s="8">
        <v>13.311137489729999</v>
      </c>
      <c r="H37" s="8">
        <v>13.385797123244</v>
      </c>
      <c r="I37" s="8">
        <v>13.450123440421001</v>
      </c>
      <c r="J37" s="8">
        <v>13.522112194855</v>
      </c>
      <c r="K37" s="8">
        <v>13.622260672231</v>
      </c>
      <c r="L37" s="8">
        <v>13.677973025024</v>
      </c>
      <c r="M37" s="8">
        <v>13.738302356338</v>
      </c>
      <c r="N37" s="8">
        <v>13.843054897126001</v>
      </c>
    </row>
    <row r="38" spans="2:14" ht="15.75" thickBot="1" x14ac:dyDescent="0.3">
      <c r="B38" s="4">
        <v>1992</v>
      </c>
      <c r="C38" s="5">
        <v>11.657778465389001</v>
      </c>
      <c r="D38" s="5">
        <v>11.795900435066001</v>
      </c>
      <c r="E38" s="5">
        <v>11.915947720289999</v>
      </c>
      <c r="F38" s="5">
        <v>12.022171319641</v>
      </c>
      <c r="G38" s="5">
        <v>12.101437891771999</v>
      </c>
      <c r="H38" s="5">
        <v>12.183345192186</v>
      </c>
      <c r="I38" s="5">
        <v>12.260272414519999</v>
      </c>
      <c r="J38" s="5">
        <v>12.335592231401</v>
      </c>
      <c r="K38" s="5">
        <v>12.442896524527001</v>
      </c>
      <c r="L38" s="5">
        <v>12.532493537792</v>
      </c>
      <c r="M38" s="5">
        <v>12.636620340687999</v>
      </c>
      <c r="N38" s="5">
        <v>12.816553481441</v>
      </c>
    </row>
    <row r="39" spans="2:14" ht="15.75" thickBot="1" x14ac:dyDescent="0.3">
      <c r="B39" s="4">
        <v>1991</v>
      </c>
      <c r="C39" s="8">
        <v>9.8838798948009998</v>
      </c>
      <c r="D39" s="8">
        <v>10.056424721909</v>
      </c>
      <c r="E39" s="8">
        <v>10.199839643789</v>
      </c>
      <c r="F39" s="8">
        <v>10.306687551197999</v>
      </c>
      <c r="G39" s="8">
        <v>10.407441671111</v>
      </c>
      <c r="H39" s="8">
        <v>10.516647583476001</v>
      </c>
      <c r="I39" s="8">
        <v>10.609584269261999</v>
      </c>
      <c r="J39" s="8">
        <v>10.683422977312</v>
      </c>
      <c r="K39" s="8">
        <v>10.789850374312</v>
      </c>
      <c r="L39" s="8">
        <v>10.915342738584</v>
      </c>
      <c r="M39" s="8">
        <v>11.186374096785</v>
      </c>
      <c r="N39" s="8">
        <v>11.449679866825999</v>
      </c>
    </row>
    <row r="40" spans="2:14" ht="15.75" thickBot="1" x14ac:dyDescent="0.3">
      <c r="B40" s="4">
        <v>1990</v>
      </c>
      <c r="C40" s="5">
        <v>7.7760373017279996</v>
      </c>
      <c r="D40" s="5">
        <v>7.9521198537759998</v>
      </c>
      <c r="E40" s="5">
        <v>8.0923099196599999</v>
      </c>
      <c r="F40" s="5">
        <v>8.2154715493909993</v>
      </c>
      <c r="G40" s="5">
        <v>8.3588376756719995</v>
      </c>
      <c r="H40" s="5">
        <v>8.5429385894719996</v>
      </c>
      <c r="I40" s="5">
        <v>8.6987348337260002</v>
      </c>
      <c r="J40" s="5">
        <v>8.8469504416049993</v>
      </c>
      <c r="K40" s="5">
        <v>8.9730613687050003</v>
      </c>
      <c r="L40" s="5">
        <v>9.102059887647</v>
      </c>
      <c r="M40" s="5">
        <v>9.3437231026759999</v>
      </c>
      <c r="N40" s="5">
        <v>9.6382139538609994</v>
      </c>
    </row>
    <row r="41" spans="2:14" ht="15.75" thickBot="1" x14ac:dyDescent="0.3">
      <c r="B41" s="4">
        <v>1989</v>
      </c>
      <c r="C41" s="8">
        <v>6.349023792963</v>
      </c>
      <c r="D41" s="8">
        <v>6.4351835425089998</v>
      </c>
      <c r="E41" s="8">
        <v>6.5049448988289997</v>
      </c>
      <c r="F41" s="8">
        <v>6.6022244447040004</v>
      </c>
      <c r="G41" s="8">
        <v>6.6930987691499997</v>
      </c>
      <c r="H41" s="8">
        <v>6.7743846367099998</v>
      </c>
      <c r="I41" s="8">
        <v>6.8421482176049997</v>
      </c>
      <c r="J41" s="8">
        <v>6.9073327757470002</v>
      </c>
      <c r="K41" s="8">
        <v>6.9733927950019998</v>
      </c>
      <c r="L41" s="8">
        <v>7.0765250152229999</v>
      </c>
      <c r="M41" s="8">
        <v>7.175855437159</v>
      </c>
      <c r="N41" s="8">
        <v>7.4180295787319999</v>
      </c>
    </row>
    <row r="42" spans="2:14" ht="15.75" thickBot="1" x14ac:dyDescent="0.3">
      <c r="B42" s="4">
        <v>1988</v>
      </c>
      <c r="C42" s="5">
        <v>4.7182459356499997</v>
      </c>
      <c r="D42" s="5">
        <v>5.1117830400719999</v>
      </c>
      <c r="E42" s="5">
        <v>5.3735474255859996</v>
      </c>
      <c r="F42" s="5">
        <v>5.538940736801</v>
      </c>
      <c r="G42" s="5">
        <v>5.6461086882159996</v>
      </c>
      <c r="H42" s="5">
        <v>5.7612921365389997</v>
      </c>
      <c r="I42" s="5">
        <v>5.857456543164</v>
      </c>
      <c r="J42" s="5">
        <v>5.9113433427300004</v>
      </c>
      <c r="K42" s="5">
        <v>5.9451390220790001</v>
      </c>
      <c r="L42" s="5">
        <v>5.9904864830819999</v>
      </c>
      <c r="M42" s="5">
        <v>6.0706543465480003</v>
      </c>
      <c r="N42" s="5">
        <v>6.1973163857179996</v>
      </c>
    </row>
    <row r="43" spans="2:14" ht="15.75" thickBot="1" x14ac:dyDescent="0.3">
      <c r="B43" s="4">
        <v>1987</v>
      </c>
      <c r="C43" s="8">
        <v>1.7044012927959999</v>
      </c>
      <c r="D43" s="8">
        <v>1.8273863901109999</v>
      </c>
      <c r="E43" s="8">
        <v>1.948152699385</v>
      </c>
      <c r="F43" s="8">
        <v>2.1186064597269998</v>
      </c>
      <c r="G43" s="8">
        <v>2.2783250588419999</v>
      </c>
      <c r="H43" s="8">
        <v>2.443145732803</v>
      </c>
      <c r="I43" s="8">
        <v>2.641021526516</v>
      </c>
      <c r="J43" s="8">
        <v>2.8568715486410001</v>
      </c>
      <c r="K43" s="8">
        <v>3.0450813948030002</v>
      </c>
      <c r="L43" s="8">
        <v>3.2988446335320001</v>
      </c>
      <c r="M43" s="8">
        <v>3.560511422667</v>
      </c>
      <c r="N43" s="8">
        <v>4.0863924586009999</v>
      </c>
    </row>
    <row r="44" spans="2:14" ht="15.75" thickBot="1" x14ac:dyDescent="0.3">
      <c r="B44" s="4">
        <v>1986</v>
      </c>
      <c r="C44" s="5">
        <v>0.83409223138499999</v>
      </c>
      <c r="D44" s="5">
        <v>0.87117447743800003</v>
      </c>
      <c r="E44" s="5">
        <v>0.91166671679400002</v>
      </c>
      <c r="F44" s="5">
        <v>0.95926311145800003</v>
      </c>
      <c r="G44" s="5">
        <v>1.0125700987090001</v>
      </c>
      <c r="H44" s="5">
        <v>1.0775666443359999</v>
      </c>
      <c r="I44" s="5">
        <v>1.131332892509</v>
      </c>
      <c r="J44" s="5">
        <v>1.221531243274</v>
      </c>
      <c r="K44" s="5">
        <v>1.2948116693730001</v>
      </c>
      <c r="L44" s="5">
        <v>1.3688240294530001</v>
      </c>
      <c r="M44" s="5">
        <v>1.4613043243420001</v>
      </c>
      <c r="N44" s="5">
        <v>1.576734625864</v>
      </c>
    </row>
    <row r="45" spans="2:14" ht="15.75" thickBot="1" x14ac:dyDescent="0.3">
      <c r="B45" s="4">
        <v>1985</v>
      </c>
      <c r="C45" s="8">
        <v>0.50271144651599997</v>
      </c>
      <c r="D45" s="8">
        <v>0.52359622178499998</v>
      </c>
      <c r="E45" s="8">
        <v>0.54388539960299997</v>
      </c>
      <c r="F45" s="8">
        <v>0.56062106216600005</v>
      </c>
      <c r="G45" s="8">
        <v>0.57390224086300001</v>
      </c>
      <c r="H45" s="8">
        <v>0.58827559343199998</v>
      </c>
      <c r="I45" s="8">
        <v>0.60876282367000001</v>
      </c>
      <c r="J45" s="8">
        <v>0.63537685186600001</v>
      </c>
      <c r="K45" s="8">
        <v>0.66075231421400005</v>
      </c>
      <c r="L45" s="8">
        <v>0.685852223117</v>
      </c>
      <c r="M45" s="8">
        <v>0.71749512498900003</v>
      </c>
      <c r="N45" s="8">
        <v>0.76634013058899997</v>
      </c>
    </row>
    <row r="46" spans="2:14" ht="15.75" thickBot="1" x14ac:dyDescent="0.3">
      <c r="B46" s="4">
        <v>1984</v>
      </c>
      <c r="C46" s="5">
        <v>0.31272771793199999</v>
      </c>
      <c r="D46" s="5">
        <v>0.32923231761100002</v>
      </c>
      <c r="E46" s="5">
        <v>0.34330428133399998</v>
      </c>
      <c r="F46" s="5">
        <v>0.35815554998400001</v>
      </c>
      <c r="G46" s="5">
        <v>0.370031685863</v>
      </c>
      <c r="H46" s="5">
        <v>0.38342337604799998</v>
      </c>
      <c r="I46" s="5">
        <v>0.39599270575599999</v>
      </c>
      <c r="J46" s="5">
        <v>0.40724883861299999</v>
      </c>
      <c r="K46" s="5">
        <v>0.419380437765</v>
      </c>
      <c r="L46" s="5">
        <v>0.434033653997</v>
      </c>
      <c r="M46" s="5">
        <v>0.44892941320899998</v>
      </c>
      <c r="N46" s="5">
        <v>0.46799581549399999</v>
      </c>
    </row>
    <row r="47" spans="2:14" ht="15.75" thickBot="1" x14ac:dyDescent="0.3">
      <c r="B47" s="4">
        <v>1983</v>
      </c>
      <c r="C47" s="8">
        <v>0.18035508617400001</v>
      </c>
      <c r="D47" s="8">
        <v>0.190033959196</v>
      </c>
      <c r="E47" s="8">
        <v>0.19923204611199999</v>
      </c>
      <c r="F47" s="8">
        <v>0.211845861202</v>
      </c>
      <c r="G47" s="8">
        <v>0.22103390303199999</v>
      </c>
      <c r="H47" s="8">
        <v>0.22940388942199999</v>
      </c>
      <c r="I47" s="8">
        <v>0.240746133379</v>
      </c>
      <c r="J47" s="8">
        <v>0.25009060709100001</v>
      </c>
      <c r="K47" s="8">
        <v>0.25778749500499998</v>
      </c>
      <c r="L47" s="8">
        <v>0.26634117851099998</v>
      </c>
      <c r="M47" s="8">
        <v>0.28198323736800002</v>
      </c>
      <c r="N47" s="8">
        <v>0.29404738058000002</v>
      </c>
    </row>
    <row r="48" spans="2:14" ht="15.75" thickBot="1" x14ac:dyDescent="0.3">
      <c r="B48" s="4">
        <v>1982</v>
      </c>
      <c r="C48" s="5">
        <v>8.5865535761999998E-2</v>
      </c>
      <c r="D48" s="5">
        <v>8.9239653757999998E-2</v>
      </c>
      <c r="E48" s="5">
        <v>9.2498950048999995E-2</v>
      </c>
      <c r="F48" s="5">
        <v>9.7512043770000001E-2</v>
      </c>
      <c r="G48" s="5">
        <v>0.10299300848700001</v>
      </c>
      <c r="H48" s="5">
        <v>0.107954431404</v>
      </c>
      <c r="I48" s="5">
        <v>0.11351720218399999</v>
      </c>
      <c r="J48" s="5">
        <v>0.126255878884</v>
      </c>
      <c r="K48" s="5">
        <v>0.132995499623</v>
      </c>
      <c r="L48" s="5">
        <v>0.13989011723100001</v>
      </c>
      <c r="M48" s="5">
        <v>0.14696269708699999</v>
      </c>
      <c r="N48" s="5">
        <v>0.16265641638700001</v>
      </c>
    </row>
    <row r="49" spans="2:14" ht="15.75" thickBot="1" x14ac:dyDescent="0.3">
      <c r="B49" s="4">
        <v>1981</v>
      </c>
      <c r="C49" s="8">
        <v>6.5615113636999997E-2</v>
      </c>
      <c r="D49" s="8">
        <v>6.7226824128999996E-2</v>
      </c>
      <c r="E49" s="8">
        <v>6.8664872229000001E-2</v>
      </c>
      <c r="F49" s="8">
        <v>7.0213436998999998E-2</v>
      </c>
      <c r="G49" s="8">
        <v>7.1275470431999999E-2</v>
      </c>
      <c r="H49" s="8">
        <v>7.2271488120999997E-2</v>
      </c>
      <c r="I49" s="8">
        <v>7.3544494264999996E-2</v>
      </c>
      <c r="J49" s="8">
        <v>7.5060048571000001E-2</v>
      </c>
      <c r="K49" s="8">
        <v>7.6456481315000005E-2</v>
      </c>
      <c r="L49" s="8">
        <v>7.8152867892999994E-2</v>
      </c>
      <c r="M49" s="8">
        <v>7.9656936920999996E-2</v>
      </c>
      <c r="N49" s="8">
        <v>8.1801099141000005E-2</v>
      </c>
    </row>
    <row r="50" spans="2:14" ht="15.75" thickBot="1" x14ac:dyDescent="0.3">
      <c r="B50" s="4">
        <v>1980</v>
      </c>
      <c r="C50" s="5">
        <v>5.1342222290000003E-2</v>
      </c>
      <c r="D50" s="5">
        <v>5.2529117335E-2</v>
      </c>
      <c r="E50" s="5">
        <v>5.3609811108999997E-2</v>
      </c>
      <c r="F50" s="5">
        <v>5.4546982931999999E-2</v>
      </c>
      <c r="G50" s="5">
        <v>5.5436799348999997E-2</v>
      </c>
      <c r="H50" s="5">
        <v>5.6536148283E-2</v>
      </c>
      <c r="I50" s="5">
        <v>5.8114848311E-2</v>
      </c>
      <c r="J50" s="5">
        <v>5.9318963503999997E-2</v>
      </c>
      <c r="K50" s="5">
        <v>5.9977717037999999E-2</v>
      </c>
      <c r="L50" s="5">
        <v>6.0886183433999999E-2</v>
      </c>
      <c r="M50" s="5">
        <v>6.1942481999000001E-2</v>
      </c>
      <c r="N50" s="5">
        <v>6.3567107600999997E-2</v>
      </c>
    </row>
    <row r="51" spans="2:14" ht="15.75" thickBot="1" x14ac:dyDescent="0.3">
      <c r="B51" s="4">
        <v>1979</v>
      </c>
      <c r="C51" s="8">
        <v>4.2237421534000001E-2</v>
      </c>
      <c r="D51" s="8">
        <v>4.2844504263000002E-2</v>
      </c>
      <c r="E51" s="8">
        <v>4.3425751590999997E-2</v>
      </c>
      <c r="F51" s="8">
        <v>4.3814686550000002E-2</v>
      </c>
      <c r="G51" s="8">
        <v>4.4388763996000002E-2</v>
      </c>
      <c r="H51" s="8">
        <v>4.4881030200999997E-2</v>
      </c>
      <c r="I51" s="8">
        <v>4.5424962027999997E-2</v>
      </c>
      <c r="J51" s="8">
        <v>4.6112415807999997E-2</v>
      </c>
      <c r="K51" s="8">
        <v>4.6677878000999998E-2</v>
      </c>
      <c r="L51" s="8">
        <v>4.7493063416999999E-2</v>
      </c>
      <c r="M51" s="8">
        <v>4.8104451184000002E-2</v>
      </c>
      <c r="N51" s="8">
        <v>4.8955511907000003E-2</v>
      </c>
    </row>
    <row r="52" spans="2:14" ht="15.75" thickBot="1" x14ac:dyDescent="0.3">
      <c r="B52" s="4">
        <v>1978</v>
      </c>
      <c r="C52" s="5">
        <v>3.5892480982999998E-2</v>
      </c>
      <c r="D52" s="5">
        <v>3.6407712565E-2</v>
      </c>
      <c r="E52" s="5">
        <v>3.6786597256000003E-2</v>
      </c>
      <c r="F52" s="5">
        <v>3.7195627565999999E-2</v>
      </c>
      <c r="G52" s="5">
        <v>3.7560162134E-2</v>
      </c>
      <c r="H52" s="5">
        <v>3.8076828728000001E-2</v>
      </c>
      <c r="I52" s="5">
        <v>3.8722661971000001E-2</v>
      </c>
      <c r="J52" s="5">
        <v>3.9108726904000003E-2</v>
      </c>
      <c r="K52" s="5">
        <v>3.9555067534000003E-2</v>
      </c>
      <c r="L52" s="5">
        <v>4.0034418628000001E-2</v>
      </c>
      <c r="M52" s="5">
        <v>4.0446313781999997E-2</v>
      </c>
      <c r="N52" s="5">
        <v>4.0789323166000001E-2</v>
      </c>
    </row>
    <row r="53" spans="2:14" ht="15.75" thickBot="1" x14ac:dyDescent="0.3">
      <c r="B53" s="4">
        <v>1977</v>
      </c>
      <c r="C53" s="8">
        <v>3.0026891524999998E-2</v>
      </c>
      <c r="D53" s="8">
        <v>3.0689944915999998E-2</v>
      </c>
      <c r="E53" s="8">
        <v>3.1225266668999999E-2</v>
      </c>
      <c r="F53" s="8">
        <v>3.1697442701999999E-2</v>
      </c>
      <c r="G53" s="8">
        <v>3.1975866170999998E-2</v>
      </c>
      <c r="H53" s="8">
        <v>3.2367671153000002E-2</v>
      </c>
      <c r="I53" s="8">
        <v>3.2733645913999999E-2</v>
      </c>
      <c r="J53" s="8">
        <v>3.3405309378E-2</v>
      </c>
      <c r="K53" s="8">
        <v>3.3998041984999998E-2</v>
      </c>
      <c r="L53" s="8">
        <v>3.4257810293999998E-2</v>
      </c>
      <c r="M53" s="8">
        <v>3.4632389947999997E-2</v>
      </c>
      <c r="N53" s="8">
        <v>3.5111741042000003E-2</v>
      </c>
    </row>
    <row r="54" spans="2:14" ht="15.75" thickBot="1" x14ac:dyDescent="0.3">
      <c r="B54" s="4">
        <v>1976</v>
      </c>
      <c r="C54" s="5">
        <v>2.3318846237999999E-2</v>
      </c>
      <c r="D54" s="5">
        <v>2.3755141782E-2</v>
      </c>
      <c r="E54" s="5">
        <v>2.3987639676999999E-2</v>
      </c>
      <c r="F54" s="5">
        <v>2.4155556839E-2</v>
      </c>
      <c r="G54" s="5">
        <v>2.4324909012E-2</v>
      </c>
      <c r="H54" s="5">
        <v>2.4422500209000001E-2</v>
      </c>
      <c r="I54" s="5">
        <v>2.4629167883E-2</v>
      </c>
      <c r="J54" s="5">
        <v>2.4864535803E-2</v>
      </c>
      <c r="K54" s="5">
        <v>2.5712731682000001E-2</v>
      </c>
      <c r="L54" s="5">
        <v>2.7160830048999999E-2</v>
      </c>
      <c r="M54" s="5">
        <v>2.8387910620000002E-2</v>
      </c>
      <c r="N54" s="5">
        <v>2.9099759608E-2</v>
      </c>
    </row>
    <row r="55" spans="2:14" ht="15.75" thickBot="1" x14ac:dyDescent="0.3">
      <c r="B55" s="4">
        <v>1975</v>
      </c>
      <c r="C55" s="8">
        <v>2.0815889497999999E-2</v>
      </c>
      <c r="D55" s="8">
        <v>2.0930700843E-2</v>
      </c>
      <c r="E55" s="8">
        <v>2.1062737517E-2</v>
      </c>
      <c r="F55" s="8">
        <v>2.1240699762999998E-2</v>
      </c>
      <c r="G55" s="8">
        <v>2.1524868462999999E-2</v>
      </c>
      <c r="H55" s="8">
        <v>2.1890838042999999E-2</v>
      </c>
      <c r="I55" s="8">
        <v>2.2065930264999999E-2</v>
      </c>
      <c r="J55" s="8">
        <v>2.2256812803999999E-2</v>
      </c>
      <c r="K55" s="8">
        <v>2.2418984735000001E-2</v>
      </c>
      <c r="L55" s="8">
        <v>2.2533801260999999E-2</v>
      </c>
      <c r="M55" s="8">
        <v>2.2691673336000001E-2</v>
      </c>
      <c r="N55" s="8">
        <v>2.2876810644E-2</v>
      </c>
    </row>
    <row r="56" spans="2:14" ht="15.75" thickBot="1" x14ac:dyDescent="0.3">
      <c r="B56" s="4">
        <v>1974</v>
      </c>
      <c r="C56" s="5">
        <v>1.7652744211999999E-2</v>
      </c>
      <c r="D56" s="5">
        <v>1.8051724256000001E-2</v>
      </c>
      <c r="E56" s="5">
        <v>1.8190941171000001E-2</v>
      </c>
      <c r="F56" s="5">
        <v>1.8437789190000001E-2</v>
      </c>
      <c r="G56" s="5">
        <v>1.8582746154000001E-2</v>
      </c>
      <c r="H56" s="5">
        <v>1.8766448450000001E-2</v>
      </c>
      <c r="I56" s="5">
        <v>1.9037696858000001E-2</v>
      </c>
      <c r="J56" s="5">
        <v>1.9238624482000002E-2</v>
      </c>
      <c r="K56" s="5">
        <v>1.9456772255000001E-2</v>
      </c>
      <c r="L56" s="5">
        <v>1.9842832008000001E-2</v>
      </c>
      <c r="M56" s="5">
        <v>2.0393944077000001E-2</v>
      </c>
      <c r="N56" s="5">
        <v>2.0553251163999999E-2</v>
      </c>
    </row>
    <row r="57" spans="2:14" ht="15.75" thickBot="1" x14ac:dyDescent="0.3">
      <c r="B57" s="4">
        <v>1973</v>
      </c>
      <c r="C57" s="8">
        <v>1.4245620933999999E-2</v>
      </c>
      <c r="D57" s="8">
        <v>1.4363307483E-2</v>
      </c>
      <c r="E57" s="8">
        <v>1.4489604107000001E-2</v>
      </c>
      <c r="F57" s="8">
        <v>1.4719231978E-2</v>
      </c>
      <c r="G57" s="8">
        <v>1.4875669039999999E-2</v>
      </c>
      <c r="H57" s="8">
        <v>1.4997655447E-2</v>
      </c>
      <c r="I57" s="8">
        <v>1.5382285367999999E-2</v>
      </c>
      <c r="J57" s="8">
        <v>1.5629138567E-2</v>
      </c>
      <c r="K57" s="8">
        <v>1.6000848195999999E-2</v>
      </c>
      <c r="L57" s="8">
        <v>1.6206080857E-2</v>
      </c>
      <c r="M57" s="8">
        <v>1.640557347E-2</v>
      </c>
      <c r="N57" s="8">
        <v>1.7042791458000001E-2</v>
      </c>
    </row>
    <row r="58" spans="2:14" ht="15.75" thickBot="1" x14ac:dyDescent="0.3">
      <c r="B58" s="4">
        <v>1972</v>
      </c>
      <c r="C58" s="5">
        <v>1.3361549746E-2</v>
      </c>
      <c r="D58" s="5">
        <v>1.3403170284E-2</v>
      </c>
      <c r="E58" s="5">
        <v>1.3476366272000001E-2</v>
      </c>
      <c r="F58" s="5">
        <v>1.3561042358E-2</v>
      </c>
      <c r="G58" s="5">
        <v>1.3588307592E-2</v>
      </c>
      <c r="H58" s="5">
        <v>1.3688768814E-2</v>
      </c>
      <c r="I58" s="5">
        <v>1.3740439618E-2</v>
      </c>
      <c r="J58" s="5">
        <v>1.3830855754000001E-2</v>
      </c>
      <c r="K58" s="5">
        <v>1.3894001475000001E-2</v>
      </c>
      <c r="L58" s="5">
        <v>1.3904046562E-2</v>
      </c>
      <c r="M58" s="5">
        <v>1.3994462698000001E-2</v>
      </c>
      <c r="N58" s="5">
        <v>1.4041828465E-2</v>
      </c>
    </row>
    <row r="59" spans="2:14" ht="15.75" thickBot="1" x14ac:dyDescent="0.3">
      <c r="B59" s="4">
        <v>1971</v>
      </c>
      <c r="C59" s="8">
        <v>1.2798957579E-2</v>
      </c>
      <c r="D59" s="8">
        <v>1.2852058214E-2</v>
      </c>
      <c r="E59" s="8">
        <v>1.2900853812999999E-2</v>
      </c>
      <c r="F59" s="8">
        <v>1.2966874739E-2</v>
      </c>
      <c r="G59" s="8">
        <v>1.2994145154000001E-2</v>
      </c>
      <c r="H59" s="8">
        <v>1.3052985838000001E-2</v>
      </c>
      <c r="I59" s="8">
        <v>1.3042940752E-2</v>
      </c>
      <c r="J59" s="8">
        <v>1.3162057134E-2</v>
      </c>
      <c r="K59" s="8">
        <v>1.3205112683E-2</v>
      </c>
      <c r="L59" s="8">
        <v>1.3218032974E-2</v>
      </c>
      <c r="M59" s="8">
        <v>1.3239558158999999E-2</v>
      </c>
      <c r="N59" s="8">
        <v>1.3302709062E-2</v>
      </c>
    </row>
    <row r="60" spans="2:14" ht="15.75" thickBot="1" x14ac:dyDescent="0.3">
      <c r="B60" s="4">
        <v>1970</v>
      </c>
      <c r="C60" s="5">
        <v>1.2197614896999999E-2</v>
      </c>
      <c r="D60" s="5">
        <v>1.2196179885E-2</v>
      </c>
      <c r="E60" s="5">
        <v>1.2232060373E-2</v>
      </c>
      <c r="F60" s="5">
        <v>1.2247845508E-2</v>
      </c>
      <c r="G60" s="5">
        <v>1.2273680909999999E-2</v>
      </c>
      <c r="H60" s="5">
        <v>1.2348311911E-2</v>
      </c>
      <c r="I60" s="5">
        <v>1.2408587608E-2</v>
      </c>
      <c r="J60" s="5">
        <v>1.2465993280999999E-2</v>
      </c>
      <c r="K60" s="5">
        <v>1.249613372E-2</v>
      </c>
      <c r="L60" s="5">
        <v>1.2500438756E-2</v>
      </c>
      <c r="M60" s="5">
        <v>1.2567894695E-2</v>
      </c>
      <c r="N60" s="5">
        <v>1.2674095967000001E-2</v>
      </c>
    </row>
    <row r="61" spans="2:14" ht="15.75" thickBot="1" x14ac:dyDescent="0.3">
      <c r="B61" s="4">
        <v>1969</v>
      </c>
      <c r="C61" s="8">
        <v>1.1594842385E-2</v>
      </c>
      <c r="D61" s="8">
        <v>1.1636457742000001E-2</v>
      </c>
      <c r="E61" s="8">
        <v>1.1647943020999999E-2</v>
      </c>
      <c r="F61" s="8">
        <v>1.1679513290999999E-2</v>
      </c>
      <c r="G61" s="8">
        <v>1.1679513290999999E-2</v>
      </c>
      <c r="H61" s="8">
        <v>1.1721133829E-2</v>
      </c>
      <c r="I61" s="8">
        <v>1.176562439E-2</v>
      </c>
      <c r="J61" s="8">
        <v>1.1778544681E-2</v>
      </c>
      <c r="K61" s="8">
        <v>1.1889050989E-2</v>
      </c>
      <c r="L61" s="8">
        <v>1.2013912601E-2</v>
      </c>
      <c r="M61" s="8">
        <v>1.2015347613000001E-2</v>
      </c>
      <c r="N61" s="8">
        <v>1.2105763748999999E-2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0F66A-7836-44D4-BFF8-AEDA9F469F5A}">
  <dimension ref="B4:I33"/>
  <sheetViews>
    <sheetView topLeftCell="A4" workbookViewId="0">
      <selection activeCell="B22" sqref="B22"/>
    </sheetView>
  </sheetViews>
  <sheetFormatPr baseColWidth="10" defaultRowHeight="15" x14ac:dyDescent="0.25"/>
  <cols>
    <col min="2" max="2" width="32.42578125" customWidth="1"/>
    <col min="9" max="9" width="20" customWidth="1"/>
  </cols>
  <sheetData>
    <row r="4" spans="2:9" ht="65.25" customHeight="1" thickBot="1" x14ac:dyDescent="0.3">
      <c r="F4" s="99" t="s">
        <v>28</v>
      </c>
      <c r="G4" s="99"/>
      <c r="H4" s="99"/>
      <c r="I4" s="99"/>
    </row>
    <row r="5" spans="2:9" ht="60.75" thickTop="1" x14ac:dyDescent="0.25">
      <c r="F5" s="14" t="s">
        <v>29</v>
      </c>
      <c r="G5" s="14" t="s">
        <v>30</v>
      </c>
      <c r="H5" s="14" t="s">
        <v>31</v>
      </c>
      <c r="I5" s="14" t="s">
        <v>32</v>
      </c>
    </row>
    <row r="6" spans="2:9" ht="15.75" thickBot="1" x14ac:dyDescent="0.3">
      <c r="B6" s="93" t="s">
        <v>12</v>
      </c>
      <c r="C6" s="94"/>
      <c r="D6" s="95"/>
      <c r="F6" s="15" t="s">
        <v>33</v>
      </c>
      <c r="G6" s="15" t="s">
        <v>33</v>
      </c>
      <c r="H6" s="15" t="s">
        <v>33</v>
      </c>
      <c r="I6" s="15" t="s">
        <v>34</v>
      </c>
    </row>
    <row r="7" spans="2:9" ht="15.75" thickTop="1" x14ac:dyDescent="0.25">
      <c r="B7" s="96" t="s">
        <v>13</v>
      </c>
      <c r="C7" s="97"/>
      <c r="D7" s="9"/>
      <c r="F7" s="16">
        <v>0.01</v>
      </c>
      <c r="G7" s="16">
        <v>844.59</v>
      </c>
      <c r="H7" s="16">
        <v>0</v>
      </c>
      <c r="I7" s="17">
        <v>1.92</v>
      </c>
    </row>
    <row r="8" spans="2:9" x14ac:dyDescent="0.25">
      <c r="B8" s="10" t="s">
        <v>14</v>
      </c>
      <c r="C8" s="10" t="s">
        <v>15</v>
      </c>
      <c r="D8" s="10" t="s">
        <v>16</v>
      </c>
      <c r="F8" s="16">
        <v>844.6</v>
      </c>
      <c r="G8" s="18">
        <v>7168.51</v>
      </c>
      <c r="H8" s="16">
        <v>16.22</v>
      </c>
      <c r="I8" s="17">
        <v>6.4</v>
      </c>
    </row>
    <row r="9" spans="2:9" x14ac:dyDescent="0.25">
      <c r="B9" s="9">
        <v>0</v>
      </c>
      <c r="C9" s="9">
        <v>1</v>
      </c>
      <c r="D9" s="9">
        <v>12</v>
      </c>
      <c r="F9" s="18">
        <v>7168.52</v>
      </c>
      <c r="G9" s="18">
        <v>12598.02</v>
      </c>
      <c r="H9" s="16">
        <v>420.95</v>
      </c>
      <c r="I9" s="17">
        <v>10.88</v>
      </c>
    </row>
    <row r="10" spans="2:9" x14ac:dyDescent="0.25">
      <c r="B10" s="9">
        <f>C9+0.01</f>
        <v>1.01</v>
      </c>
      <c r="C10" s="9">
        <v>2</v>
      </c>
      <c r="D10" s="9">
        <f>D9+2</f>
        <v>14</v>
      </c>
      <c r="F10" s="18">
        <v>12598.03</v>
      </c>
      <c r="G10" s="18">
        <v>14644.64</v>
      </c>
      <c r="H10" s="18">
        <v>1011.68</v>
      </c>
      <c r="I10" s="17">
        <v>16</v>
      </c>
    </row>
    <row r="11" spans="2:9" x14ac:dyDescent="0.25">
      <c r="B11" s="9">
        <f t="shared" ref="B11:B19" si="0">C10+0.01</f>
        <v>2.0099999999999998</v>
      </c>
      <c r="C11" s="9">
        <v>3</v>
      </c>
      <c r="D11" s="9">
        <f t="shared" ref="D11:D19" si="1">D10+2</f>
        <v>16</v>
      </c>
      <c r="F11" s="18">
        <v>14644.65</v>
      </c>
      <c r="G11" s="18">
        <v>17533.64</v>
      </c>
      <c r="H11" s="18">
        <v>1339.14</v>
      </c>
      <c r="I11" s="17">
        <v>17.920000000000002</v>
      </c>
    </row>
    <row r="12" spans="2:9" x14ac:dyDescent="0.25">
      <c r="B12" s="9">
        <f t="shared" si="0"/>
        <v>3.01</v>
      </c>
      <c r="C12" s="9">
        <v>4</v>
      </c>
      <c r="D12" s="9">
        <f t="shared" si="1"/>
        <v>18</v>
      </c>
      <c r="F12" s="18">
        <v>17533.650000000001</v>
      </c>
      <c r="G12" s="18">
        <v>35362.83</v>
      </c>
      <c r="H12" s="18">
        <v>1856.84</v>
      </c>
      <c r="I12" s="17">
        <v>21.36</v>
      </c>
    </row>
    <row r="13" spans="2:9" x14ac:dyDescent="0.25">
      <c r="B13" s="9">
        <f t="shared" si="0"/>
        <v>4.01</v>
      </c>
      <c r="C13" s="9">
        <v>5</v>
      </c>
      <c r="D13" s="9">
        <f t="shared" si="1"/>
        <v>20</v>
      </c>
      <c r="F13" s="18">
        <v>35362.839999999997</v>
      </c>
      <c r="G13" s="18">
        <v>55736.68</v>
      </c>
      <c r="H13" s="18">
        <v>5665.16</v>
      </c>
      <c r="I13" s="17">
        <v>23.52</v>
      </c>
    </row>
    <row r="14" spans="2:9" x14ac:dyDescent="0.25">
      <c r="B14" s="9">
        <f t="shared" si="0"/>
        <v>5.01</v>
      </c>
      <c r="C14" s="9">
        <f>C13+5</f>
        <v>10</v>
      </c>
      <c r="D14" s="9">
        <f t="shared" si="1"/>
        <v>22</v>
      </c>
      <c r="F14" s="18">
        <v>55736.69</v>
      </c>
      <c r="G14" s="18">
        <v>106410.5</v>
      </c>
      <c r="H14" s="18">
        <v>10457.09</v>
      </c>
      <c r="I14" s="17">
        <v>30</v>
      </c>
    </row>
    <row r="15" spans="2:9" x14ac:dyDescent="0.25">
      <c r="B15" s="9">
        <f t="shared" si="0"/>
        <v>10.01</v>
      </c>
      <c r="C15" s="9">
        <f t="shared" ref="C15:C19" si="2">C14+5</f>
        <v>15</v>
      </c>
      <c r="D15" s="9">
        <f t="shared" si="1"/>
        <v>24</v>
      </c>
      <c r="F15" s="18">
        <v>106410.51</v>
      </c>
      <c r="G15" s="18">
        <v>141880.66</v>
      </c>
      <c r="H15" s="18">
        <v>25659.23</v>
      </c>
      <c r="I15" s="17">
        <v>32</v>
      </c>
    </row>
    <row r="16" spans="2:9" x14ac:dyDescent="0.25">
      <c r="B16" s="9">
        <f t="shared" si="0"/>
        <v>15.01</v>
      </c>
      <c r="C16" s="9">
        <f t="shared" si="2"/>
        <v>20</v>
      </c>
      <c r="D16" s="9">
        <f t="shared" si="1"/>
        <v>26</v>
      </c>
      <c r="F16" s="18">
        <v>141880.67000000001</v>
      </c>
      <c r="G16" s="18">
        <v>425641.99</v>
      </c>
      <c r="H16" s="18">
        <v>37009.69</v>
      </c>
      <c r="I16" s="17">
        <v>34</v>
      </c>
    </row>
    <row r="17" spans="2:9" ht="15.75" thickBot="1" x14ac:dyDescent="0.3">
      <c r="B17" s="9">
        <f t="shared" si="0"/>
        <v>20.010000000000002</v>
      </c>
      <c r="C17" s="9">
        <f t="shared" si="2"/>
        <v>25</v>
      </c>
      <c r="D17" s="9">
        <f t="shared" si="1"/>
        <v>28</v>
      </c>
      <c r="F17" s="19">
        <v>425642</v>
      </c>
      <c r="G17" s="15" t="s">
        <v>35</v>
      </c>
      <c r="H17" s="19">
        <v>133488.54</v>
      </c>
      <c r="I17" s="20">
        <v>35</v>
      </c>
    </row>
    <row r="18" spans="2:9" ht="15.75" thickTop="1" x14ac:dyDescent="0.25">
      <c r="B18" s="9">
        <f t="shared" si="0"/>
        <v>25.01</v>
      </c>
      <c r="C18" s="9">
        <f t="shared" si="2"/>
        <v>30</v>
      </c>
      <c r="D18" s="9">
        <f t="shared" si="1"/>
        <v>30</v>
      </c>
    </row>
    <row r="19" spans="2:9" x14ac:dyDescent="0.25">
      <c r="B19" s="9">
        <f t="shared" si="0"/>
        <v>30.01</v>
      </c>
      <c r="C19" s="9">
        <f t="shared" si="2"/>
        <v>35</v>
      </c>
      <c r="D19" s="9">
        <f t="shared" si="1"/>
        <v>32</v>
      </c>
    </row>
    <row r="21" spans="2:9" x14ac:dyDescent="0.25">
      <c r="B21" s="98" t="s">
        <v>17</v>
      </c>
      <c r="C21" s="98"/>
    </row>
    <row r="22" spans="2:9" x14ac:dyDescent="0.25">
      <c r="B22" s="9" t="s">
        <v>18</v>
      </c>
      <c r="C22" s="11">
        <v>440.87</v>
      </c>
    </row>
    <row r="23" spans="2:9" x14ac:dyDescent="0.25">
      <c r="B23" s="9" t="s">
        <v>19</v>
      </c>
      <c r="C23" s="11">
        <v>315.04000000000002</v>
      </c>
    </row>
    <row r="25" spans="2:9" x14ac:dyDescent="0.25">
      <c r="B25" s="98" t="s">
        <v>20</v>
      </c>
      <c r="C25" s="98"/>
    </row>
    <row r="26" spans="2:9" x14ac:dyDescent="0.25">
      <c r="B26" s="9" t="s">
        <v>21</v>
      </c>
      <c r="C26" s="9">
        <v>113.14</v>
      </c>
    </row>
    <row r="27" spans="2:9" x14ac:dyDescent="0.25">
      <c r="B27" s="9" t="s">
        <v>22</v>
      </c>
      <c r="C27" s="9">
        <v>113.14</v>
      </c>
    </row>
    <row r="29" spans="2:9" x14ac:dyDescent="0.25">
      <c r="B29" s="9" t="s">
        <v>23</v>
      </c>
      <c r="C29" s="11">
        <v>3439.46</v>
      </c>
    </row>
    <row r="30" spans="2:9" x14ac:dyDescent="0.25">
      <c r="B30" s="9" t="s">
        <v>24</v>
      </c>
      <c r="C30" s="11">
        <v>3439.46</v>
      </c>
    </row>
    <row r="31" spans="2:9" x14ac:dyDescent="0.25">
      <c r="B31" s="9" t="s">
        <v>25</v>
      </c>
      <c r="C31" s="11">
        <v>11492.66</v>
      </c>
    </row>
    <row r="32" spans="2:9" x14ac:dyDescent="0.25">
      <c r="B32" s="9" t="s">
        <v>26</v>
      </c>
      <c r="C32" s="12">
        <v>0.1502</v>
      </c>
    </row>
    <row r="33" spans="2:3" x14ac:dyDescent="0.25">
      <c r="B33" s="9" t="s">
        <v>27</v>
      </c>
      <c r="C33" s="13">
        <v>0.15590000000000001</v>
      </c>
    </row>
  </sheetData>
  <mergeCells count="5">
    <mergeCell ref="B6:D6"/>
    <mergeCell ref="B7:C7"/>
    <mergeCell ref="B21:C21"/>
    <mergeCell ref="B25:C25"/>
    <mergeCell ref="F4:I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PORTADA</vt:lpstr>
      <vt:lpstr>VACACIONES Y ANT</vt:lpstr>
      <vt:lpstr>ISR_IMSS</vt:lpstr>
      <vt:lpstr>FINIQUITO</vt:lpstr>
      <vt:lpstr>INPC</vt:lpstr>
      <vt:lpstr>GENERALES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MONROY</dc:creator>
  <cp:lastModifiedBy>C MM</cp:lastModifiedBy>
  <dcterms:created xsi:type="dcterms:W3CDTF">2026-01-28T18:09:13Z</dcterms:created>
  <dcterms:modified xsi:type="dcterms:W3CDTF">2026-01-29T01:24:36Z</dcterms:modified>
</cp:coreProperties>
</file>