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 D\PERSONAL 2025\COFIDE\TEMARIO Y BIBLIOGRAFIA\290425\"/>
    </mc:Choice>
  </mc:AlternateContent>
  <bookViews>
    <workbookView xWindow="0" yWindow="0" windowWidth="20490" windowHeight="7050"/>
  </bookViews>
  <sheets>
    <sheet name="Hoja1" sheetId="1" r:id="rId1"/>
    <sheet name="Hoja2" sheetId="3" r:id="rId2"/>
    <sheet name="PERSONA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25" i="1"/>
  <c r="B16" i="1"/>
  <c r="B9" i="1"/>
  <c r="B47" i="1" l="1"/>
  <c r="B43" i="1"/>
  <c r="I16" i="1"/>
  <c r="I15" i="1"/>
  <c r="I14" i="1"/>
  <c r="I13" i="1"/>
  <c r="H14" i="1"/>
  <c r="H15" i="1" s="1"/>
  <c r="H16" i="1" s="1"/>
  <c r="H13" i="1"/>
  <c r="G13" i="1"/>
  <c r="B46" i="1" l="1"/>
  <c r="G6" i="2" l="1"/>
  <c r="G5" i="2"/>
  <c r="E7" i="2"/>
  <c r="D7" i="2"/>
  <c r="D6" i="2"/>
  <c r="D5" i="2"/>
  <c r="F15" i="1" l="1"/>
  <c r="F14" i="1"/>
  <c r="B48" i="1" l="1"/>
  <c r="F13" i="1"/>
  <c r="B30" i="1"/>
  <c r="B15" i="1"/>
  <c r="B17" i="1" l="1"/>
  <c r="B18" i="1" s="1"/>
  <c r="D60" i="1"/>
  <c r="D59" i="1"/>
  <c r="D58" i="1"/>
  <c r="D55" i="1"/>
  <c r="D54" i="1"/>
  <c r="D53" i="1"/>
  <c r="D52" i="1"/>
  <c r="D48" i="1"/>
  <c r="D47" i="1"/>
  <c r="D44" i="1"/>
  <c r="D43" i="1"/>
  <c r="D42" i="1"/>
  <c r="D41" i="1"/>
  <c r="G14" i="1"/>
  <c r="G15" i="1" s="1"/>
  <c r="G16" i="1" s="1"/>
  <c r="C66" i="1" l="1"/>
  <c r="C65" i="1"/>
  <c r="C60" i="1"/>
  <c r="C64" i="1"/>
  <c r="C63" i="1"/>
  <c r="C61" i="1"/>
  <c r="C59" i="1"/>
  <c r="B39" i="1"/>
  <c r="B41" i="1" l="1"/>
  <c r="B42" i="1" s="1"/>
  <c r="B44" i="1" s="1"/>
  <c r="B52" i="1"/>
  <c r="B53" i="1" s="1"/>
  <c r="B34" i="1"/>
  <c r="B23" i="1"/>
  <c r="B24" i="1" s="1"/>
  <c r="B26" i="1" s="1"/>
  <c r="B8" i="1"/>
  <c r="B54" i="1" l="1"/>
  <c r="B55" i="1" s="1"/>
  <c r="B36" i="1"/>
  <c r="B37" i="1" s="1"/>
  <c r="B10" i="1"/>
  <c r="B11" i="1" s="1"/>
</calcChain>
</file>

<file path=xl/sharedStrings.xml><?xml version="1.0" encoding="utf-8"?>
<sst xmlns="http://schemas.openxmlformats.org/spreadsheetml/2006/main" count="81" uniqueCount="60">
  <si>
    <t>EDIFICIOS Y LOCALES EN OFICINA CENTRAL</t>
  </si>
  <si>
    <t>RENTA MENSUAL</t>
  </si>
  <si>
    <t>PLANEACIÓN DE INGRESO</t>
  </si>
  <si>
    <t>No. DE OBRAS</t>
  </si>
  <si>
    <t>RENTA ANUAL</t>
  </si>
  <si>
    <t>CARGO ANUAL POR OBRA</t>
  </si>
  <si>
    <t>DURACION DE LA OBRA ANALIZADA</t>
  </si>
  <si>
    <t>RENTA MENSUAL DEL TERRENO</t>
  </si>
  <si>
    <t>RENTA ANUAL DEL TERRENO</t>
  </si>
  <si>
    <t>CARGO MENSUAL POR OBRA</t>
  </si>
  <si>
    <t>CARGO POR DURACION DE OBRA</t>
  </si>
  <si>
    <t xml:space="preserve">DEPRECIACIÓN, RENTA Y OPERACIÓN DE VEHÍCULOS </t>
  </si>
  <si>
    <t>CAMIONETA ESTAQUITAS</t>
  </si>
  <si>
    <t>DEPRECIACIÓN DEL VEHICULO</t>
  </si>
  <si>
    <t>COSTO MENSUAL POR DEPRECIACIÓN</t>
  </si>
  <si>
    <t>COSTO MENSUAL DE DEPRECIACION POR OBRA</t>
  </si>
  <si>
    <t>DURACIÓN DE LA OBRA</t>
  </si>
  <si>
    <t>CONSUMO DE COMBUSTIBLE</t>
  </si>
  <si>
    <t>CONSUMO DE COMBUSTIBLE POR OBRA</t>
  </si>
  <si>
    <t>POR LA DURACIÓN DE OBRA</t>
  </si>
  <si>
    <t>CONSUMO DE LLANTAS</t>
  </si>
  <si>
    <t>VIDA DE LLANTAS</t>
  </si>
  <si>
    <t>18 MESES</t>
  </si>
  <si>
    <t>CONSUMO POR MES</t>
  </si>
  <si>
    <t>CONSUMO DE LLANTAS POR OBRA POR MES</t>
  </si>
  <si>
    <t>POR LA DURACION D ELA OBRA</t>
  </si>
  <si>
    <t>DEPRECIACION O RENTAS</t>
  </si>
  <si>
    <t>GASTOS DE LICITACIÓN</t>
  </si>
  <si>
    <t>COMPRA DE BASES</t>
  </si>
  <si>
    <t>PAGO DE COMPRANET</t>
  </si>
  <si>
    <t>VISITA DE OBRA</t>
  </si>
  <si>
    <t>JUNTA DE ACLARACIONES</t>
  </si>
  <si>
    <t>ELABORACIÓN DE PROPUESTA TÉCNICA</t>
  </si>
  <si>
    <t>ELABORACIÓN DE PROPUESTA ECONÓMICA</t>
  </si>
  <si>
    <t>TERRENO PARA GUARDAR VEHÍCULO</t>
  </si>
  <si>
    <t>INSTALACIONES DE VOZ DATOS E IMAGEN</t>
  </si>
  <si>
    <t>DEPRECIACIÓN DEL VEHICULO POR AÑO</t>
  </si>
  <si>
    <t>OPERADOR</t>
  </si>
  <si>
    <t>CAMIONETA NISAN 1300 NP</t>
  </si>
  <si>
    <t>BODEGAS OBRA</t>
  </si>
  <si>
    <t>PERSONAL DIRECTIVO</t>
  </si>
  <si>
    <t>PERSONAL TÉCNICO</t>
  </si>
  <si>
    <t>PERSONAL ADMINISTRATIVO</t>
  </si>
  <si>
    <t>DIRECTOR GENERAL</t>
  </si>
  <si>
    <t>GERENTE GENERAL</t>
  </si>
  <si>
    <t>GERENTE TECNICO</t>
  </si>
  <si>
    <t>GERENTE ADMINISTRATIVO</t>
  </si>
  <si>
    <t>SAL MENSUAL</t>
  </si>
  <si>
    <t>SAL ANUAL</t>
  </si>
  <si>
    <t>PLANEACIÓN</t>
  </si>
  <si>
    <t>PRESUP. A EJECUTAR</t>
  </si>
  <si>
    <t>NUMERO DE OBRAS A CONTRATAR</t>
  </si>
  <si>
    <t>GASTO A CARGAR EN CADA OBRA</t>
  </si>
  <si>
    <t>DURACION DE LA OBRA</t>
  </si>
  <si>
    <t>IND</t>
  </si>
  <si>
    <t>FINANC</t>
  </si>
  <si>
    <t>UTILIDAD</t>
  </si>
  <si>
    <t>MUEBLES Y ENSERES</t>
  </si>
  <si>
    <t>MUEBLES Y ENSERES OFICINA DE CAMPO</t>
  </si>
  <si>
    <t>6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</si>
</sst>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44" fontId="0" fillId="0" borderId="0" xfId="0" applyNumberFormat="1"/>
    <xf numFmtId="0" fontId="0" fillId="3" borderId="0" xfId="0" applyFill="1"/>
    <xf numFmtId="0" fontId="2" fillId="0" borderId="0" xfId="0" applyFont="1"/>
    <xf numFmtId="2" fontId="0" fillId="0" borderId="0" xfId="0" applyNumberFormat="1"/>
    <xf numFmtId="2" fontId="0" fillId="4" borderId="0" xfId="0" applyNumberFormat="1" applyFill="1"/>
    <xf numFmtId="2" fontId="0" fillId="2" borderId="0" xfId="0" applyNumberFormat="1" applyFill="1"/>
    <xf numFmtId="44" fontId="0" fillId="3" borderId="0" xfId="1" applyFont="1" applyFill="1"/>
    <xf numFmtId="2" fontId="0" fillId="3" borderId="0" xfId="0" applyNumberFormat="1" applyFill="1"/>
    <xf numFmtId="9" fontId="0" fillId="0" borderId="0" xfId="0" applyNumberFormat="1"/>
    <xf numFmtId="8" fontId="0" fillId="0" borderId="0" xfId="0" applyNumberFormat="1"/>
    <xf numFmtId="164" fontId="0" fillId="0" borderId="0" xfId="0" applyNumberFormat="1"/>
    <xf numFmtId="9" fontId="0" fillId="2" borderId="0" xfId="0" applyNumberFormat="1" applyFill="1"/>
    <xf numFmtId="164" fontId="0" fillId="2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6"/>
  <sheetViews>
    <sheetView tabSelected="1" topLeftCell="A28" zoomScale="160" zoomScaleNormal="160" workbookViewId="0">
      <selection activeCell="B55" sqref="B55"/>
    </sheetView>
  </sheetViews>
  <sheetFormatPr baseColWidth="10" defaultRowHeight="15" x14ac:dyDescent="0.25"/>
  <cols>
    <col min="1" max="1" width="43.5703125" customWidth="1"/>
    <col min="2" max="2" width="15.5703125" bestFit="1" customWidth="1"/>
    <col min="5" max="5" width="17.42578125" customWidth="1"/>
    <col min="6" max="6" width="16.5703125" customWidth="1"/>
    <col min="8" max="8" width="14.140625" customWidth="1"/>
  </cols>
  <sheetData>
    <row r="2" spans="1:9" x14ac:dyDescent="0.25">
      <c r="B2" s="2" t="s">
        <v>0</v>
      </c>
    </row>
    <row r="3" spans="1:9" x14ac:dyDescent="0.25">
      <c r="A3" t="s">
        <v>26</v>
      </c>
    </row>
    <row r="4" spans="1:9" x14ac:dyDescent="0.25">
      <c r="A4" t="s">
        <v>1</v>
      </c>
      <c r="B4" s="1">
        <v>10000</v>
      </c>
    </row>
    <row r="5" spans="1:9" x14ac:dyDescent="0.25">
      <c r="A5" t="s">
        <v>2</v>
      </c>
      <c r="B5" s="1">
        <v>15000000</v>
      </c>
    </row>
    <row r="6" spans="1:9" x14ac:dyDescent="0.25">
      <c r="A6" t="s">
        <v>3</v>
      </c>
      <c r="B6" t="s">
        <v>59</v>
      </c>
    </row>
    <row r="8" spans="1:9" x14ac:dyDescent="0.25">
      <c r="A8" t="s">
        <v>4</v>
      </c>
      <c r="B8" s="1">
        <f>+B4*12</f>
        <v>120000</v>
      </c>
    </row>
    <row r="9" spans="1:9" x14ac:dyDescent="0.25">
      <c r="A9" t="s">
        <v>5</v>
      </c>
      <c r="B9" s="1">
        <f>+B8/6</f>
        <v>20000</v>
      </c>
    </row>
    <row r="10" spans="1:9" x14ac:dyDescent="0.25">
      <c r="A10" t="s">
        <v>9</v>
      </c>
      <c r="B10" s="1">
        <f>+B9/12</f>
        <v>1666.6666666666667</v>
      </c>
    </row>
    <row r="11" spans="1:9" x14ac:dyDescent="0.25">
      <c r="A11" t="s">
        <v>6</v>
      </c>
      <c r="B11" s="3">
        <f>+B10*3</f>
        <v>5000</v>
      </c>
      <c r="F11" t="s">
        <v>39</v>
      </c>
      <c r="G11" t="s">
        <v>35</v>
      </c>
      <c r="H11" t="s">
        <v>57</v>
      </c>
      <c r="I11" t="s">
        <v>58</v>
      </c>
    </row>
    <row r="12" spans="1:9" x14ac:dyDescent="0.25">
      <c r="F12" s="1">
        <v>7000</v>
      </c>
      <c r="G12">
        <v>40000</v>
      </c>
      <c r="H12">
        <v>80000</v>
      </c>
      <c r="I12">
        <v>6000</v>
      </c>
    </row>
    <row r="13" spans="1:9" x14ac:dyDescent="0.25">
      <c r="B13" t="s">
        <v>34</v>
      </c>
      <c r="F13" s="1">
        <f>+F12/3</f>
        <v>2333.3333333333335</v>
      </c>
      <c r="G13">
        <f>+G12/5</f>
        <v>8000</v>
      </c>
      <c r="H13" s="1">
        <f>+H12/3</f>
        <v>26666.666666666668</v>
      </c>
      <c r="I13">
        <f>+I12/3</f>
        <v>2000</v>
      </c>
    </row>
    <row r="14" spans="1:9" x14ac:dyDescent="0.25">
      <c r="A14" t="s">
        <v>7</v>
      </c>
      <c r="B14">
        <v>6000</v>
      </c>
      <c r="F14" s="1">
        <f>+F13/5</f>
        <v>466.66666666666669</v>
      </c>
      <c r="G14" s="7">
        <f>+G13/7</f>
        <v>1142.8571428571429</v>
      </c>
      <c r="H14" s="1">
        <f>+H13/7</f>
        <v>3809.5238095238096</v>
      </c>
      <c r="I14" s="1">
        <f>+I13/7</f>
        <v>285.71428571428572</v>
      </c>
    </row>
    <row r="15" spans="1:9" x14ac:dyDescent="0.25">
      <c r="A15" t="s">
        <v>8</v>
      </c>
      <c r="B15">
        <f>+B14*12</f>
        <v>72000</v>
      </c>
      <c r="F15" s="1">
        <f>+F14*3</f>
        <v>1400</v>
      </c>
      <c r="G15" s="7">
        <f>+G14/12</f>
        <v>95.238095238095241</v>
      </c>
      <c r="H15" s="1">
        <f>+H14/12</f>
        <v>317.46031746031747</v>
      </c>
      <c r="I15" s="1">
        <f>+I14/12</f>
        <v>23.80952380952381</v>
      </c>
    </row>
    <row r="16" spans="1:9" x14ac:dyDescent="0.25">
      <c r="A16" t="s">
        <v>5</v>
      </c>
      <c r="B16" s="1">
        <f>+B15/6</f>
        <v>12000</v>
      </c>
      <c r="F16" s="1"/>
      <c r="G16" s="7">
        <f>+G15*3</f>
        <v>285.71428571428572</v>
      </c>
      <c r="H16" s="1">
        <f>+H15*3</f>
        <v>952.38095238095241</v>
      </c>
      <c r="I16" s="1">
        <f>+I15*3</f>
        <v>71.428571428571431</v>
      </c>
    </row>
    <row r="17" spans="1:6" x14ac:dyDescent="0.25">
      <c r="A17" t="s">
        <v>9</v>
      </c>
      <c r="B17" s="7">
        <f>+B16/12</f>
        <v>1000</v>
      </c>
    </row>
    <row r="18" spans="1:6" x14ac:dyDescent="0.25">
      <c r="A18" t="s">
        <v>10</v>
      </c>
      <c r="B18" s="8">
        <f>+B17*3</f>
        <v>3000</v>
      </c>
    </row>
    <row r="19" spans="1:6" x14ac:dyDescent="0.25">
      <c r="B19" t="s">
        <v>11</v>
      </c>
    </row>
    <row r="20" spans="1:6" x14ac:dyDescent="0.25">
      <c r="A20" s="5" t="s">
        <v>38</v>
      </c>
      <c r="B20" s="5">
        <v>510000</v>
      </c>
      <c r="F20" s="7"/>
    </row>
    <row r="21" spans="1:6" x14ac:dyDescent="0.25">
      <c r="A21" t="s">
        <v>12</v>
      </c>
      <c r="B21">
        <v>460000</v>
      </c>
    </row>
    <row r="23" spans="1:6" x14ac:dyDescent="0.25">
      <c r="A23" s="2" t="s">
        <v>36</v>
      </c>
      <c r="B23" s="2">
        <f>+B20/5</f>
        <v>102000</v>
      </c>
    </row>
    <row r="24" spans="1:6" x14ac:dyDescent="0.25">
      <c r="A24" s="2" t="s">
        <v>14</v>
      </c>
      <c r="B24" s="2">
        <f>+B23/12</f>
        <v>8500</v>
      </c>
    </row>
    <row r="25" spans="1:6" x14ac:dyDescent="0.25">
      <c r="A25" s="2" t="s">
        <v>15</v>
      </c>
      <c r="B25" s="9">
        <f>+B24/6</f>
        <v>1416.6666666666667</v>
      </c>
    </row>
    <row r="26" spans="1:6" x14ac:dyDescent="0.25">
      <c r="A26" s="2" t="s">
        <v>16</v>
      </c>
      <c r="B26" s="10">
        <f>+B25*3</f>
        <v>4250</v>
      </c>
    </row>
    <row r="28" spans="1:6" x14ac:dyDescent="0.25">
      <c r="A28" t="s">
        <v>17</v>
      </c>
      <c r="B28">
        <v>6000</v>
      </c>
    </row>
    <row r="29" spans="1:6" x14ac:dyDescent="0.25">
      <c r="A29" t="s">
        <v>18</v>
      </c>
      <c r="B29" s="7">
        <f>+B28/6</f>
        <v>1000</v>
      </c>
    </row>
    <row r="30" spans="1:6" x14ac:dyDescent="0.25">
      <c r="A30" t="s">
        <v>19</v>
      </c>
      <c r="B30" s="10">
        <f>+B29*3</f>
        <v>3000</v>
      </c>
    </row>
    <row r="32" spans="1:6" x14ac:dyDescent="0.25">
      <c r="A32" t="s">
        <v>20</v>
      </c>
      <c r="B32">
        <v>12000</v>
      </c>
    </row>
    <row r="33" spans="1:4" x14ac:dyDescent="0.25">
      <c r="A33" t="s">
        <v>21</v>
      </c>
      <c r="B33" t="s">
        <v>22</v>
      </c>
    </row>
    <row r="34" spans="1:4" x14ac:dyDescent="0.25">
      <c r="A34" t="s">
        <v>23</v>
      </c>
      <c r="B34" s="1">
        <f>+B32/18</f>
        <v>666.66666666666663</v>
      </c>
    </row>
    <row r="35" spans="1:4" x14ac:dyDescent="0.25">
      <c r="A35" t="s">
        <v>24</v>
      </c>
      <c r="B35" s="1">
        <f>+B34/6</f>
        <v>111.1111111111111</v>
      </c>
    </row>
    <row r="36" spans="1:4" x14ac:dyDescent="0.25">
      <c r="A36" t="s">
        <v>25</v>
      </c>
      <c r="B36" s="10">
        <f>+B35*3</f>
        <v>333.33333333333331</v>
      </c>
    </row>
    <row r="37" spans="1:4" x14ac:dyDescent="0.25">
      <c r="B37" s="4">
        <f>+B36+B30+B26</f>
        <v>7583.3333333333339</v>
      </c>
    </row>
    <row r="39" spans="1:4" x14ac:dyDescent="0.25">
      <c r="A39" t="s">
        <v>12</v>
      </c>
      <c r="B39">
        <f>+B21</f>
        <v>460000</v>
      </c>
      <c r="D39">
        <v>434900</v>
      </c>
    </row>
    <row r="41" spans="1:4" x14ac:dyDescent="0.25">
      <c r="A41" t="s">
        <v>13</v>
      </c>
      <c r="B41">
        <f>+B39/5</f>
        <v>92000</v>
      </c>
      <c r="D41">
        <f>+D39/5</f>
        <v>86980</v>
      </c>
    </row>
    <row r="42" spans="1:4" x14ac:dyDescent="0.25">
      <c r="A42" t="s">
        <v>14</v>
      </c>
      <c r="B42" s="7">
        <f>+B41/12</f>
        <v>7666.666666666667</v>
      </c>
      <c r="D42" s="7">
        <f>+D41/12</f>
        <v>7248.333333333333</v>
      </c>
    </row>
    <row r="43" spans="1:4" x14ac:dyDescent="0.25">
      <c r="A43" t="s">
        <v>15</v>
      </c>
      <c r="B43" s="7">
        <f>+B42/1</f>
        <v>7666.666666666667</v>
      </c>
      <c r="D43" s="7">
        <f>+D42/3</f>
        <v>2416.1111111111109</v>
      </c>
    </row>
    <row r="44" spans="1:4" x14ac:dyDescent="0.25">
      <c r="A44" t="s">
        <v>16</v>
      </c>
      <c r="B44" s="11">
        <f>+B43*3</f>
        <v>23000</v>
      </c>
      <c r="D44" s="7">
        <f>+D43*1.5</f>
        <v>3624.1666666666661</v>
      </c>
    </row>
    <row r="46" spans="1:4" x14ac:dyDescent="0.25">
      <c r="A46" t="s">
        <v>17</v>
      </c>
      <c r="B46">
        <f>1400*4</f>
        <v>5600</v>
      </c>
      <c r="D46">
        <v>3200</v>
      </c>
    </row>
    <row r="47" spans="1:4" x14ac:dyDescent="0.25">
      <c r="A47" t="s">
        <v>18</v>
      </c>
      <c r="B47" s="7">
        <f>+B46/1</f>
        <v>5600</v>
      </c>
      <c r="D47" s="7">
        <f>+D46/3</f>
        <v>1066.6666666666667</v>
      </c>
    </row>
    <row r="48" spans="1:4" x14ac:dyDescent="0.25">
      <c r="A48" t="s">
        <v>19</v>
      </c>
      <c r="B48" s="2">
        <f>+B47*3</f>
        <v>16800</v>
      </c>
      <c r="D48">
        <f>+D47*1.5</f>
        <v>1600</v>
      </c>
    </row>
    <row r="50" spans="1:5" x14ac:dyDescent="0.25">
      <c r="A50" t="s">
        <v>20</v>
      </c>
      <c r="B50">
        <v>12000</v>
      </c>
      <c r="D50">
        <v>8000</v>
      </c>
    </row>
    <row r="51" spans="1:5" x14ac:dyDescent="0.25">
      <c r="A51" t="s">
        <v>21</v>
      </c>
      <c r="B51" t="s">
        <v>22</v>
      </c>
      <c r="D51">
        <v>18</v>
      </c>
    </row>
    <row r="52" spans="1:5" x14ac:dyDescent="0.25">
      <c r="A52" t="s">
        <v>23</v>
      </c>
      <c r="B52" s="1">
        <f>+B50/18</f>
        <v>666.66666666666663</v>
      </c>
      <c r="D52" s="7">
        <f>+D50/D51</f>
        <v>444.44444444444446</v>
      </c>
    </row>
    <row r="53" spans="1:5" x14ac:dyDescent="0.25">
      <c r="A53" t="s">
        <v>24</v>
      </c>
      <c r="B53" s="1">
        <f>+B52/1</f>
        <v>666.66666666666663</v>
      </c>
      <c r="D53" s="7">
        <f>+D52/3</f>
        <v>148.14814814814815</v>
      </c>
    </row>
    <row r="54" spans="1:5" x14ac:dyDescent="0.25">
      <c r="A54" t="s">
        <v>25</v>
      </c>
      <c r="B54" s="3">
        <f>+B53*3</f>
        <v>2000</v>
      </c>
      <c r="D54" s="7">
        <f>+D53*1.5</f>
        <v>222.22222222222223</v>
      </c>
    </row>
    <row r="55" spans="1:5" x14ac:dyDescent="0.25">
      <c r="B55" s="4">
        <f>+B54+B48+B44</f>
        <v>41800</v>
      </c>
      <c r="D55" s="7">
        <f>+D54+D48+D44</f>
        <v>5446.3888888888887</v>
      </c>
    </row>
    <row r="56" spans="1:5" x14ac:dyDescent="0.25">
      <c r="B56" s="4"/>
    </row>
    <row r="57" spans="1:5" x14ac:dyDescent="0.25">
      <c r="B57" s="4"/>
      <c r="D57">
        <v>12000</v>
      </c>
      <c r="E57" t="s">
        <v>37</v>
      </c>
    </row>
    <row r="58" spans="1:5" x14ac:dyDescent="0.25">
      <c r="A58" s="6" t="s">
        <v>27</v>
      </c>
      <c r="B58" s="4"/>
      <c r="C58">
        <v>5</v>
      </c>
      <c r="D58">
        <f>+D57/3</f>
        <v>4000</v>
      </c>
    </row>
    <row r="59" spans="1:5" x14ac:dyDescent="0.25">
      <c r="A59" t="s">
        <v>28</v>
      </c>
      <c r="B59">
        <v>300</v>
      </c>
      <c r="C59">
        <f>+B59*$C$58</f>
        <v>1500</v>
      </c>
      <c r="D59">
        <f>+D58*1.5</f>
        <v>6000</v>
      </c>
    </row>
    <row r="60" spans="1:5" x14ac:dyDescent="0.25">
      <c r="A60" t="s">
        <v>29</v>
      </c>
      <c r="C60">
        <f>1500/12</f>
        <v>125</v>
      </c>
      <c r="D60" s="11">
        <f>+D59+D55</f>
        <v>11446.388888888889</v>
      </c>
    </row>
    <row r="61" spans="1:5" x14ac:dyDescent="0.25">
      <c r="A61" t="s">
        <v>30</v>
      </c>
      <c r="B61">
        <v>1500</v>
      </c>
      <c r="C61">
        <f>+B61*$C$58</f>
        <v>7500</v>
      </c>
    </row>
    <row r="62" spans="1:5" x14ac:dyDescent="0.25">
      <c r="A62" t="s">
        <v>31</v>
      </c>
    </row>
    <row r="63" spans="1:5" x14ac:dyDescent="0.25">
      <c r="A63" t="s">
        <v>32</v>
      </c>
      <c r="B63">
        <v>1200</v>
      </c>
      <c r="C63">
        <f>+B63*$C$58</f>
        <v>6000</v>
      </c>
    </row>
    <row r="64" spans="1:5" x14ac:dyDescent="0.25">
      <c r="A64" t="s">
        <v>33</v>
      </c>
      <c r="B64">
        <v>3500</v>
      </c>
      <c r="C64">
        <f>+B64*$C$58</f>
        <v>17500</v>
      </c>
      <c r="E64">
        <v>1500</v>
      </c>
    </row>
    <row r="65" spans="3:3" x14ac:dyDescent="0.25">
      <c r="C65">
        <f>SUM(C59:C64)</f>
        <v>32625</v>
      </c>
    </row>
    <row r="66" spans="3:3" x14ac:dyDescent="0.25">
      <c r="C66">
        <f>+C65/5</f>
        <v>6525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zoomScale="140" zoomScaleNormal="140" workbookViewId="0">
      <selection activeCell="C3" sqref="C3"/>
    </sheetView>
  </sheetViews>
  <sheetFormatPr baseColWidth="10" defaultRowHeight="15" x14ac:dyDescent="0.25"/>
  <cols>
    <col min="3" max="3" width="34.140625" customWidth="1"/>
  </cols>
  <sheetData>
    <row r="3" spans="1:3" x14ac:dyDescent="0.25">
      <c r="A3" t="s">
        <v>54</v>
      </c>
      <c r="B3" s="15">
        <v>0.12</v>
      </c>
      <c r="C3" s="13">
        <v>4482797.01</v>
      </c>
    </row>
    <row r="4" spans="1:3" x14ac:dyDescent="0.25">
      <c r="A4" t="s">
        <v>55</v>
      </c>
      <c r="B4" s="15">
        <v>0.02</v>
      </c>
    </row>
    <row r="5" spans="1:3" x14ac:dyDescent="0.25">
      <c r="A5" t="s">
        <v>56</v>
      </c>
      <c r="B5" s="15">
        <v>0.1</v>
      </c>
    </row>
    <row r="6" spans="1:3" x14ac:dyDescent="0.25">
      <c r="B6" s="2"/>
    </row>
    <row r="7" spans="1:3" x14ac:dyDescent="0.25">
      <c r="B7" s="2"/>
    </row>
    <row r="8" spans="1:3" x14ac:dyDescent="0.25">
      <c r="A8" t="s">
        <v>54</v>
      </c>
      <c r="B8" s="15">
        <v>0.12</v>
      </c>
      <c r="C8" s="13">
        <v>4446639.07</v>
      </c>
    </row>
    <row r="9" spans="1:3" x14ac:dyDescent="0.25">
      <c r="A9" t="s">
        <v>55</v>
      </c>
      <c r="B9" s="16">
        <v>1.177713E-2</v>
      </c>
    </row>
    <row r="10" spans="1:3" x14ac:dyDescent="0.25">
      <c r="A10" t="s">
        <v>56</v>
      </c>
      <c r="B10" s="15">
        <v>0.1</v>
      </c>
    </row>
    <row r="12" spans="1:3" x14ac:dyDescent="0.25">
      <c r="C12" s="13">
        <v>4446639.07</v>
      </c>
    </row>
    <row r="16" spans="1:3" x14ac:dyDescent="0.25">
      <c r="A16" t="s">
        <v>54</v>
      </c>
      <c r="B16" s="12">
        <v>0.12</v>
      </c>
      <c r="C16" s="13">
        <v>4446639.07</v>
      </c>
    </row>
    <row r="17" spans="1:2" x14ac:dyDescent="0.25">
      <c r="A17" t="s">
        <v>55</v>
      </c>
      <c r="B17" s="14">
        <v>1.177715E-2</v>
      </c>
    </row>
    <row r="18" spans="1:2" x14ac:dyDescent="0.25">
      <c r="A18" t="s">
        <v>56</v>
      </c>
      <c r="B18" s="12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workbookViewId="0">
      <selection activeCell="G4" sqref="G4"/>
    </sheetView>
  </sheetViews>
  <sheetFormatPr baseColWidth="10" defaultRowHeight="15" x14ac:dyDescent="0.25"/>
  <cols>
    <col min="2" max="2" width="38.140625" customWidth="1"/>
    <col min="6" max="6" width="26.140625" customWidth="1"/>
  </cols>
  <sheetData>
    <row r="2" spans="2:7" x14ac:dyDescent="0.25">
      <c r="B2" t="s">
        <v>40</v>
      </c>
      <c r="C2" t="s">
        <v>47</v>
      </c>
      <c r="D2" t="s">
        <v>48</v>
      </c>
      <c r="F2" t="s">
        <v>49</v>
      </c>
    </row>
    <row r="3" spans="2:7" x14ac:dyDescent="0.25">
      <c r="B3" t="s">
        <v>43</v>
      </c>
      <c r="C3">
        <v>40000</v>
      </c>
      <c r="D3">
        <v>480000</v>
      </c>
      <c r="F3" t="s">
        <v>50</v>
      </c>
      <c r="G3">
        <v>15000000</v>
      </c>
    </row>
    <row r="4" spans="2:7" x14ac:dyDescent="0.25">
      <c r="B4" t="s">
        <v>44</v>
      </c>
      <c r="C4">
        <v>30000</v>
      </c>
      <c r="D4">
        <v>360000</v>
      </c>
      <c r="F4" t="s">
        <v>51</v>
      </c>
      <c r="G4">
        <v>8</v>
      </c>
    </row>
    <row r="5" spans="2:7" x14ac:dyDescent="0.25">
      <c r="B5" t="s">
        <v>45</v>
      </c>
      <c r="C5">
        <v>24000</v>
      </c>
      <c r="D5">
        <f>+C5*12</f>
        <v>288000</v>
      </c>
      <c r="F5" t="s">
        <v>52</v>
      </c>
      <c r="G5">
        <f>+E7/G4</f>
        <v>14750</v>
      </c>
    </row>
    <row r="6" spans="2:7" x14ac:dyDescent="0.25">
      <c r="B6" t="s">
        <v>46</v>
      </c>
      <c r="C6">
        <v>24000</v>
      </c>
      <c r="D6">
        <f>+C6*12</f>
        <v>288000</v>
      </c>
      <c r="F6" t="s">
        <v>53</v>
      </c>
      <c r="G6">
        <f>+G5*3</f>
        <v>44250</v>
      </c>
    </row>
    <row r="7" spans="2:7" x14ac:dyDescent="0.25">
      <c r="D7">
        <f>SUM(D3:D6)</f>
        <v>1416000</v>
      </c>
      <c r="E7">
        <f>+D7/12</f>
        <v>118000</v>
      </c>
    </row>
    <row r="8" spans="2:7" x14ac:dyDescent="0.25">
      <c r="B8" t="s">
        <v>41</v>
      </c>
    </row>
    <row r="12" spans="2:7" x14ac:dyDescent="0.25">
      <c r="B1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</dc:creator>
  <cp:lastModifiedBy>Ing. Daniel</cp:lastModifiedBy>
  <dcterms:created xsi:type="dcterms:W3CDTF">2022-07-29T22:54:51Z</dcterms:created>
  <dcterms:modified xsi:type="dcterms:W3CDTF">2025-05-09T20:21:22Z</dcterms:modified>
</cp:coreProperties>
</file>