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 D\DEMSA 2026\CURSOS IMPARTIDOS DEMSA 2026\13. COFIDE 2026\"/>
    </mc:Choice>
  </mc:AlternateContent>
  <bookViews>
    <workbookView xWindow="0" yWindow="0" windowWidth="20490" windowHeight="7050" activeTab="2"/>
  </bookViews>
  <sheets>
    <sheet name="SIMULADOR" sheetId="1" r:id="rId1"/>
    <sheet name="FINANCIAM" sheetId="3" r:id="rId2"/>
    <sheet name="PERSONAL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B30" i="1"/>
  <c r="B26" i="1"/>
  <c r="B16" i="1"/>
  <c r="B9" i="1"/>
  <c r="B48" i="1" l="1"/>
  <c r="B44" i="1"/>
  <c r="I16" i="1"/>
  <c r="I15" i="1"/>
  <c r="I14" i="1"/>
  <c r="I13" i="1"/>
  <c r="H14" i="1"/>
  <c r="H15" i="1" s="1"/>
  <c r="H16" i="1" s="1"/>
  <c r="H13" i="1"/>
  <c r="G13" i="1"/>
  <c r="B47" i="1" l="1"/>
  <c r="G6" i="2" l="1"/>
  <c r="G5" i="2"/>
  <c r="E7" i="2"/>
  <c r="D7" i="2"/>
  <c r="D6" i="2"/>
  <c r="D5" i="2"/>
  <c r="F15" i="1" l="1"/>
  <c r="F14" i="1"/>
  <c r="B49" i="1" l="1"/>
  <c r="F13" i="1"/>
  <c r="B31" i="1"/>
  <c r="B15" i="1"/>
  <c r="B17" i="1" l="1"/>
  <c r="B18" i="1" s="1"/>
  <c r="G14" i="1"/>
  <c r="G15" i="1" s="1"/>
  <c r="G16" i="1" s="1"/>
  <c r="C65" i="1" l="1"/>
  <c r="C64" i="1"/>
  <c r="C62" i="1"/>
  <c r="C66" i="1" s="1"/>
  <c r="C67" i="1" s="1"/>
  <c r="C60" i="1"/>
  <c r="B40" i="1"/>
  <c r="B42" i="1" l="1"/>
  <c r="B43" i="1" s="1"/>
  <c r="B45" i="1" s="1"/>
  <c r="B53" i="1"/>
  <c r="B54" i="1" s="1"/>
  <c r="B35" i="1"/>
  <c r="B24" i="1"/>
  <c r="B25" i="1" s="1"/>
  <c r="B27" i="1" s="1"/>
  <c r="B8" i="1"/>
  <c r="B55" i="1" l="1"/>
  <c r="B56" i="1" s="1"/>
  <c r="B37" i="1"/>
  <c r="B38" i="1" s="1"/>
  <c r="B10" i="1"/>
  <c r="B11" i="1" s="1"/>
</calcChain>
</file>

<file path=xl/sharedStrings.xml><?xml version="1.0" encoding="utf-8"?>
<sst xmlns="http://schemas.openxmlformats.org/spreadsheetml/2006/main" count="80" uniqueCount="58">
  <si>
    <t>EDIFICIOS Y LOCALES EN OFICINA CENTRAL</t>
  </si>
  <si>
    <t>RENTA MENSUAL</t>
  </si>
  <si>
    <t>PLANEACIÓN DE INGRESO</t>
  </si>
  <si>
    <t>No. DE OBRAS</t>
  </si>
  <si>
    <t>RENTA ANUAL</t>
  </si>
  <si>
    <t>CARGO ANUAL POR OBRA</t>
  </si>
  <si>
    <t>DURACION DE LA OBRA ANALIZADA</t>
  </si>
  <si>
    <t>RENTA MENSUAL DEL TERRENO</t>
  </si>
  <si>
    <t>RENTA ANUAL DEL TERRENO</t>
  </si>
  <si>
    <t>CARGO MENSUAL POR OBRA</t>
  </si>
  <si>
    <t>CARGO POR DURACION DE OBRA</t>
  </si>
  <si>
    <t xml:space="preserve">DEPRECIACIÓN, RENTA Y OPERACIÓN DE VEHÍCULOS </t>
  </si>
  <si>
    <t>CAMIONETA ESTAQUITAS</t>
  </si>
  <si>
    <t>DEPRECIACIÓN DEL VEHICULO</t>
  </si>
  <si>
    <t>COSTO MENSUAL POR DEPRECIACIÓN</t>
  </si>
  <si>
    <t>COSTO MENSUAL DE DEPRECIACION POR OBRA</t>
  </si>
  <si>
    <t>DURACIÓN DE LA OBRA</t>
  </si>
  <si>
    <t>CONSUMO DE COMBUSTIBLE</t>
  </si>
  <si>
    <t>CONSUMO DE COMBUSTIBLE POR OBRA</t>
  </si>
  <si>
    <t>POR LA DURACIÓN DE OBRA</t>
  </si>
  <si>
    <t>CONSUMO DE LLANTAS</t>
  </si>
  <si>
    <t>VIDA DE LLANTAS</t>
  </si>
  <si>
    <t>18 MESES</t>
  </si>
  <si>
    <t>CONSUMO POR MES</t>
  </si>
  <si>
    <t>CONSUMO DE LLANTAS POR OBRA POR MES</t>
  </si>
  <si>
    <t>POR LA DURACION D ELA OBRA</t>
  </si>
  <si>
    <t>DEPRECIACION O RENTAS</t>
  </si>
  <si>
    <t>GASTOS DE LICITACIÓN</t>
  </si>
  <si>
    <t>COMPRA DE BASES</t>
  </si>
  <si>
    <t>VISITA DE OBRA</t>
  </si>
  <si>
    <t>JUNTA DE ACLARACIONES</t>
  </si>
  <si>
    <t>ELABORACIÓN DE PROPUESTA TÉCNICA</t>
  </si>
  <si>
    <t>ELABORACIÓN DE PROPUESTA ECONÓMICA</t>
  </si>
  <si>
    <t>TERRENO PARA GUARDAR VEHÍCULO</t>
  </si>
  <si>
    <t>INSTALACIONES DE VOZ DATOS E IMAGEN</t>
  </si>
  <si>
    <t>DEPRECIACIÓN DEL VEHICULO POR AÑO</t>
  </si>
  <si>
    <t>CAMIONETA NISAN 1300 NP</t>
  </si>
  <si>
    <t>BODEGAS OBRA</t>
  </si>
  <si>
    <t>PERSONAL DIRECTIVO</t>
  </si>
  <si>
    <t>PERSONAL TÉCNICO</t>
  </si>
  <si>
    <t>PERSONAL ADMINISTRATIVO</t>
  </si>
  <si>
    <t>DIRECTOR GENERAL</t>
  </si>
  <si>
    <t>GERENTE GENERAL</t>
  </si>
  <si>
    <t>GERENTE TECNICO</t>
  </si>
  <si>
    <t>GERENTE ADMINISTRATIVO</t>
  </si>
  <si>
    <t>SAL MENSUAL</t>
  </si>
  <si>
    <t>SAL ANUAL</t>
  </si>
  <si>
    <t>PLANEACIÓN</t>
  </si>
  <si>
    <t>PRESUP. A EJECUTAR</t>
  </si>
  <si>
    <t>NUMERO DE OBRAS A CONTRATAR</t>
  </si>
  <si>
    <t>GASTO A CARGAR EN CADA OBRA</t>
  </si>
  <si>
    <t>DURACION DE LA OBRA</t>
  </si>
  <si>
    <t>IND</t>
  </si>
  <si>
    <t>FINANC</t>
  </si>
  <si>
    <t>UTILIDAD</t>
  </si>
  <si>
    <t>MUEBLES Y ENSERES</t>
  </si>
  <si>
    <t>6 OBRAS</t>
  </si>
  <si>
    <t>PAGO DE COMPRAS 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</si>
</sst>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0.000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44" fontId="0" fillId="0" borderId="0" xfId="0" applyNumberFormat="1"/>
    <xf numFmtId="2" fontId="0" fillId="0" borderId="0" xfId="0" applyNumberFormat="1"/>
    <xf numFmtId="8" fontId="0" fillId="0" borderId="0" xfId="0" applyNumberFormat="1"/>
    <xf numFmtId="0" fontId="0" fillId="0" borderId="1" xfId="0" applyBorder="1"/>
    <xf numFmtId="44" fontId="0" fillId="0" borderId="1" xfId="1" applyFont="1" applyBorder="1"/>
    <xf numFmtId="2" fontId="0" fillId="0" borderId="1" xfId="0" applyNumberFormat="1" applyBorder="1"/>
    <xf numFmtId="0" fontId="0" fillId="0" borderId="1" xfId="0" applyBorder="1" applyAlignment="1">
      <alignment vertical="top" wrapText="1"/>
    </xf>
    <xf numFmtId="0" fontId="0" fillId="0" borderId="2" xfId="0" applyBorder="1"/>
    <xf numFmtId="44" fontId="0" fillId="0" borderId="3" xfId="1" applyFont="1" applyBorder="1"/>
    <xf numFmtId="0" fontId="0" fillId="0" borderId="4" xfId="0" applyBorder="1"/>
    <xf numFmtId="44" fontId="0" fillId="0" borderId="5" xfId="1" applyFont="1" applyBorder="1"/>
    <xf numFmtId="0" fontId="0" fillId="0" borderId="6" xfId="0" applyBorder="1"/>
    <xf numFmtId="0" fontId="0" fillId="0" borderId="7" xfId="0" applyBorder="1"/>
    <xf numFmtId="44" fontId="0" fillId="2" borderId="7" xfId="1" applyFont="1" applyFill="1" applyBorder="1"/>
    <xf numFmtId="0" fontId="2" fillId="0" borderId="1" xfId="0" applyFont="1" applyBorder="1"/>
    <xf numFmtId="0" fontId="0" fillId="0" borderId="8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44" fontId="0" fillId="0" borderId="0" xfId="1" applyFont="1" applyBorder="1"/>
    <xf numFmtId="2" fontId="0" fillId="0" borderId="0" xfId="0" applyNumberFormat="1" applyBorder="1"/>
    <xf numFmtId="0" fontId="0" fillId="3" borderId="4" xfId="0" applyFill="1" applyBorder="1"/>
    <xf numFmtId="0" fontId="0" fillId="3" borderId="0" xfId="0" applyFill="1" applyBorder="1"/>
    <xf numFmtId="0" fontId="0" fillId="0" borderId="9" xfId="0" applyBorder="1"/>
    <xf numFmtId="2" fontId="0" fillId="4" borderId="9" xfId="0" applyNumberFormat="1" applyFill="1" applyBorder="1"/>
    <xf numFmtId="2" fontId="0" fillId="0" borderId="8" xfId="0" applyNumberFormat="1" applyFill="1" applyBorder="1"/>
    <xf numFmtId="0" fontId="2" fillId="0" borderId="2" xfId="0" applyFont="1" applyBorder="1"/>
    <xf numFmtId="0" fontId="0" fillId="2" borderId="4" xfId="0" applyFill="1" applyBorder="1"/>
    <xf numFmtId="0" fontId="0" fillId="2" borderId="0" xfId="0" applyFill="1" applyBorder="1"/>
    <xf numFmtId="2" fontId="0" fillId="2" borderId="0" xfId="0" applyNumberFormat="1" applyFill="1" applyBorder="1"/>
    <xf numFmtId="44" fontId="0" fillId="3" borderId="0" xfId="1" applyFont="1" applyFill="1" applyBorder="1"/>
    <xf numFmtId="44" fontId="0" fillId="0" borderId="9" xfId="0" applyNumberFormat="1" applyBorder="1"/>
    <xf numFmtId="44" fontId="0" fillId="0" borderId="8" xfId="0" applyNumberFormat="1" applyBorder="1"/>
    <xf numFmtId="2" fontId="0" fillId="0" borderId="0" xfId="0" applyNumberFormat="1" applyFill="1"/>
    <xf numFmtId="2" fontId="0" fillId="3" borderId="0" xfId="0" applyNumberFormat="1" applyFill="1" applyBorder="1"/>
    <xf numFmtId="44" fontId="0" fillId="2" borderId="0" xfId="1" applyFont="1" applyFill="1" applyBorder="1"/>
    <xf numFmtId="9" fontId="0" fillId="2" borderId="8" xfId="0" applyNumberFormat="1" applyFill="1" applyBorder="1"/>
    <xf numFmtId="8" fontId="0" fillId="0" borderId="3" xfId="0" applyNumberFormat="1" applyBorder="1"/>
    <xf numFmtId="9" fontId="0" fillId="2" borderId="0" xfId="0" applyNumberFormat="1" applyFill="1" applyBorder="1"/>
    <xf numFmtId="9" fontId="0" fillId="2" borderId="9" xfId="0" applyNumberFormat="1" applyFill="1" applyBorder="1"/>
    <xf numFmtId="164" fontId="0" fillId="2" borderId="0" xfId="0" applyNumberFormat="1" applyFill="1" applyBorder="1"/>
    <xf numFmtId="0" fontId="0" fillId="0" borderId="0" xfId="0" applyFill="1"/>
    <xf numFmtId="9" fontId="0" fillId="0" borderId="8" xfId="0" applyNumberFormat="1" applyBorder="1"/>
    <xf numFmtId="164" fontId="0" fillId="0" borderId="0" xfId="0" applyNumberFormat="1" applyBorder="1"/>
    <xf numFmtId="9" fontId="0" fillId="0" borderId="9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7"/>
  <sheetViews>
    <sheetView topLeftCell="A76" zoomScale="160" zoomScaleNormal="160" workbookViewId="0">
      <selection activeCell="A86" sqref="A86"/>
    </sheetView>
  </sheetViews>
  <sheetFormatPr baseColWidth="10" defaultRowHeight="15" x14ac:dyDescent="0.25"/>
  <cols>
    <col min="1" max="1" width="43.5703125" customWidth="1"/>
    <col min="2" max="2" width="15.5703125" bestFit="1" customWidth="1"/>
    <col min="5" max="5" width="17.42578125" customWidth="1"/>
    <col min="6" max="6" width="14.7109375" customWidth="1"/>
    <col min="7" max="7" width="19.85546875" customWidth="1"/>
    <col min="8" max="9" width="14.7109375" customWidth="1"/>
  </cols>
  <sheetData>
    <row r="2" spans="1:9" x14ac:dyDescent="0.25">
      <c r="B2" s="1" t="s">
        <v>0</v>
      </c>
    </row>
    <row r="3" spans="1:9" ht="15.75" thickBot="1" x14ac:dyDescent="0.3">
      <c r="A3" t="s">
        <v>26</v>
      </c>
    </row>
    <row r="4" spans="1:9" x14ac:dyDescent="0.25">
      <c r="A4" s="9" t="s">
        <v>1</v>
      </c>
      <c r="B4" s="10">
        <v>10000</v>
      </c>
    </row>
    <row r="5" spans="1:9" x14ac:dyDescent="0.25">
      <c r="A5" s="11" t="s">
        <v>2</v>
      </c>
      <c r="B5" s="12">
        <v>15000000</v>
      </c>
    </row>
    <row r="6" spans="1:9" ht="15.75" thickBot="1" x14ac:dyDescent="0.3">
      <c r="A6" s="13" t="s">
        <v>3</v>
      </c>
      <c r="B6" s="14" t="s">
        <v>56</v>
      </c>
    </row>
    <row r="7" spans="1:9" ht="15.75" thickBot="1" x14ac:dyDescent="0.3"/>
    <row r="8" spans="1:9" x14ac:dyDescent="0.25">
      <c r="A8" s="9" t="s">
        <v>4</v>
      </c>
      <c r="B8" s="10">
        <f>+B4*12</f>
        <v>120000</v>
      </c>
    </row>
    <row r="9" spans="1:9" x14ac:dyDescent="0.25">
      <c r="A9" s="11" t="s">
        <v>5</v>
      </c>
      <c r="B9" s="12">
        <f>+B8/6</f>
        <v>20000</v>
      </c>
    </row>
    <row r="10" spans="1:9" ht="15.75" thickBot="1" x14ac:dyDescent="0.3">
      <c r="A10" s="11" t="s">
        <v>9</v>
      </c>
      <c r="B10" s="12">
        <f>+B9/12</f>
        <v>1666.6666666666667</v>
      </c>
    </row>
    <row r="11" spans="1:9" ht="27" customHeight="1" thickBot="1" x14ac:dyDescent="0.3">
      <c r="A11" s="13" t="s">
        <v>6</v>
      </c>
      <c r="B11" s="15">
        <f>+B10*3</f>
        <v>5000</v>
      </c>
      <c r="F11" s="8" t="s">
        <v>37</v>
      </c>
      <c r="G11" s="8" t="s">
        <v>34</v>
      </c>
      <c r="H11" s="8" t="s">
        <v>55</v>
      </c>
      <c r="I11" s="8" t="s">
        <v>55</v>
      </c>
    </row>
    <row r="12" spans="1:9" ht="15.75" thickBot="1" x14ac:dyDescent="0.3">
      <c r="F12" s="6">
        <v>7000</v>
      </c>
      <c r="G12" s="5">
        <v>40000</v>
      </c>
      <c r="H12" s="5">
        <v>80000</v>
      </c>
      <c r="I12" s="5">
        <v>6000</v>
      </c>
    </row>
    <row r="13" spans="1:9" ht="15.75" thickBot="1" x14ac:dyDescent="0.3">
      <c r="A13" s="16" t="s">
        <v>33</v>
      </c>
      <c r="B13" s="17"/>
      <c r="C13" s="18"/>
      <c r="F13" s="6">
        <f>+F12/3</f>
        <v>2333.3333333333335</v>
      </c>
      <c r="G13" s="5">
        <f>+G12/5</f>
        <v>8000</v>
      </c>
      <c r="H13" s="6">
        <f>+H12/3</f>
        <v>26666.666666666668</v>
      </c>
      <c r="I13" s="5">
        <f>+I12/3</f>
        <v>2000</v>
      </c>
    </row>
    <row r="14" spans="1:9" ht="15.75" thickBot="1" x14ac:dyDescent="0.3">
      <c r="A14" s="11" t="s">
        <v>7</v>
      </c>
      <c r="B14" s="19">
        <v>6000</v>
      </c>
      <c r="C14" s="20"/>
      <c r="F14" s="6">
        <f>+F13/5</f>
        <v>466.66666666666669</v>
      </c>
      <c r="G14" s="7">
        <f>+G13/7</f>
        <v>1142.8571428571429</v>
      </c>
      <c r="H14" s="6">
        <f>+H13/7</f>
        <v>3809.5238095238096</v>
      </c>
      <c r="I14" s="6">
        <f>+I13/7</f>
        <v>285.71428571428572</v>
      </c>
    </row>
    <row r="15" spans="1:9" ht="15.75" thickBot="1" x14ac:dyDescent="0.3">
      <c r="A15" s="11" t="s">
        <v>8</v>
      </c>
      <c r="B15" s="19">
        <f>+B14*12</f>
        <v>72000</v>
      </c>
      <c r="C15" s="20"/>
      <c r="F15" s="6">
        <f>+F14*3</f>
        <v>1400</v>
      </c>
      <c r="G15" s="7">
        <f>+G14/12</f>
        <v>95.238095238095241</v>
      </c>
      <c r="H15" s="6">
        <f>+H14/12</f>
        <v>317.46031746031747</v>
      </c>
      <c r="I15" s="6">
        <f>+I14/12</f>
        <v>23.80952380952381</v>
      </c>
    </row>
    <row r="16" spans="1:9" ht="15.75" thickBot="1" x14ac:dyDescent="0.3">
      <c r="A16" s="11" t="s">
        <v>5</v>
      </c>
      <c r="B16" s="21">
        <f>+B15/6</f>
        <v>12000</v>
      </c>
      <c r="C16" s="20"/>
      <c r="F16" s="6"/>
      <c r="G16" s="7">
        <f>+G15*3</f>
        <v>285.71428571428572</v>
      </c>
      <c r="H16" s="6">
        <f>+H15*3</f>
        <v>952.38095238095241</v>
      </c>
      <c r="I16" s="6">
        <f>+I15*3</f>
        <v>71.428571428571431</v>
      </c>
    </row>
    <row r="17" spans="1:6" x14ac:dyDescent="0.25">
      <c r="A17" s="11" t="s">
        <v>9</v>
      </c>
      <c r="B17" s="22">
        <f>+B16/12</f>
        <v>1000</v>
      </c>
      <c r="C17" s="20"/>
    </row>
    <row r="18" spans="1:6" ht="15.75" thickBot="1" x14ac:dyDescent="0.3">
      <c r="A18" s="13" t="s">
        <v>10</v>
      </c>
      <c r="B18" s="26">
        <f>+B17*3</f>
        <v>3000</v>
      </c>
      <c r="C18" s="14"/>
    </row>
    <row r="19" spans="1:6" ht="15.75" thickBot="1" x14ac:dyDescent="0.3">
      <c r="A19" s="17"/>
      <c r="B19" s="27"/>
      <c r="C19" s="17"/>
    </row>
    <row r="20" spans="1:6" x14ac:dyDescent="0.25">
      <c r="A20" s="28" t="s">
        <v>11</v>
      </c>
      <c r="B20" s="17"/>
      <c r="C20" s="18"/>
    </row>
    <row r="21" spans="1:6" x14ac:dyDescent="0.25">
      <c r="A21" s="23" t="s">
        <v>36</v>
      </c>
      <c r="B21" s="24">
        <v>510000</v>
      </c>
      <c r="C21" s="20"/>
      <c r="F21" s="3"/>
    </row>
    <row r="22" spans="1:6" x14ac:dyDescent="0.25">
      <c r="A22" s="11" t="s">
        <v>12</v>
      </c>
      <c r="B22" s="19">
        <v>460000</v>
      </c>
      <c r="C22" s="20"/>
    </row>
    <row r="23" spans="1:6" x14ac:dyDescent="0.25">
      <c r="A23" s="11"/>
      <c r="B23" s="19"/>
      <c r="C23" s="20"/>
    </row>
    <row r="24" spans="1:6" x14ac:dyDescent="0.25">
      <c r="A24" s="29" t="s">
        <v>35</v>
      </c>
      <c r="B24" s="30">
        <f>+B21/5</f>
        <v>102000</v>
      </c>
      <c r="C24" s="20"/>
    </row>
    <row r="25" spans="1:6" x14ac:dyDescent="0.25">
      <c r="A25" s="29" t="s">
        <v>14</v>
      </c>
      <c r="B25" s="30">
        <f>+B24/12</f>
        <v>8500</v>
      </c>
      <c r="C25" s="20"/>
    </row>
    <row r="26" spans="1:6" x14ac:dyDescent="0.25">
      <c r="A26" s="29" t="s">
        <v>15</v>
      </c>
      <c r="B26" s="31">
        <f>+B25/6</f>
        <v>1416.6666666666667</v>
      </c>
      <c r="C26" s="20"/>
    </row>
    <row r="27" spans="1:6" x14ac:dyDescent="0.25">
      <c r="A27" s="29" t="s">
        <v>16</v>
      </c>
      <c r="B27" s="32">
        <f>+B26*3</f>
        <v>4250</v>
      </c>
      <c r="C27" s="20"/>
    </row>
    <row r="28" spans="1:6" x14ac:dyDescent="0.25">
      <c r="A28" s="11"/>
      <c r="B28" s="19"/>
      <c r="C28" s="20"/>
    </row>
    <row r="29" spans="1:6" x14ac:dyDescent="0.25">
      <c r="A29" s="11" t="s">
        <v>17</v>
      </c>
      <c r="B29" s="19">
        <v>6000</v>
      </c>
      <c r="C29" s="20"/>
    </row>
    <row r="30" spans="1:6" x14ac:dyDescent="0.25">
      <c r="A30" s="11" t="s">
        <v>18</v>
      </c>
      <c r="B30" s="22">
        <f>+B29/6</f>
        <v>1000</v>
      </c>
      <c r="C30" s="20"/>
    </row>
    <row r="31" spans="1:6" x14ac:dyDescent="0.25">
      <c r="A31" s="11" t="s">
        <v>19</v>
      </c>
      <c r="B31" s="32">
        <f>+B30*3</f>
        <v>3000</v>
      </c>
      <c r="C31" s="20"/>
    </row>
    <row r="32" spans="1:6" x14ac:dyDescent="0.25">
      <c r="A32" s="11"/>
      <c r="B32" s="19"/>
      <c r="C32" s="20"/>
    </row>
    <row r="33" spans="1:4" x14ac:dyDescent="0.25">
      <c r="A33" s="11" t="s">
        <v>20</v>
      </c>
      <c r="B33" s="19">
        <v>12000</v>
      </c>
      <c r="C33" s="20"/>
    </row>
    <row r="34" spans="1:4" x14ac:dyDescent="0.25">
      <c r="A34" s="11" t="s">
        <v>21</v>
      </c>
      <c r="B34" s="19" t="s">
        <v>22</v>
      </c>
      <c r="C34" s="20"/>
    </row>
    <row r="35" spans="1:4" x14ac:dyDescent="0.25">
      <c r="A35" s="11" t="s">
        <v>23</v>
      </c>
      <c r="B35" s="21">
        <f>+B33/18</f>
        <v>666.66666666666663</v>
      </c>
      <c r="C35" s="20"/>
    </row>
    <row r="36" spans="1:4" x14ac:dyDescent="0.25">
      <c r="A36" s="11" t="s">
        <v>24</v>
      </c>
      <c r="B36" s="21">
        <f>+B35/6</f>
        <v>111.1111111111111</v>
      </c>
      <c r="C36" s="20"/>
    </row>
    <row r="37" spans="1:4" x14ac:dyDescent="0.25">
      <c r="A37" s="11" t="s">
        <v>25</v>
      </c>
      <c r="B37" s="32">
        <f>+B36*3</f>
        <v>333.33333333333331</v>
      </c>
      <c r="C37" s="20"/>
    </row>
    <row r="38" spans="1:4" ht="15.75" thickBot="1" x14ac:dyDescent="0.3">
      <c r="A38" s="13"/>
      <c r="B38" s="33">
        <f>+B37+B31+B27</f>
        <v>7583.3333333333339</v>
      </c>
      <c r="C38" s="14"/>
    </row>
    <row r="39" spans="1:4" ht="15.75" thickBot="1" x14ac:dyDescent="0.3"/>
    <row r="40" spans="1:4" x14ac:dyDescent="0.25">
      <c r="A40" s="9" t="s">
        <v>12</v>
      </c>
      <c r="B40" s="17">
        <f>+B22</f>
        <v>460000</v>
      </c>
      <c r="C40" s="18"/>
    </row>
    <row r="41" spans="1:4" x14ac:dyDescent="0.25">
      <c r="A41" s="11"/>
      <c r="B41" s="19"/>
      <c r="C41" s="20"/>
    </row>
    <row r="42" spans="1:4" x14ac:dyDescent="0.25">
      <c r="A42" s="11" t="s">
        <v>13</v>
      </c>
      <c r="B42" s="19">
        <f>+B40/5</f>
        <v>92000</v>
      </c>
      <c r="C42" s="20"/>
    </row>
    <row r="43" spans="1:4" x14ac:dyDescent="0.25">
      <c r="A43" s="11" t="s">
        <v>14</v>
      </c>
      <c r="B43" s="22">
        <f>+B42/12</f>
        <v>7666.666666666667</v>
      </c>
      <c r="C43" s="20"/>
      <c r="D43" s="3"/>
    </row>
    <row r="44" spans="1:4" x14ac:dyDescent="0.25">
      <c r="A44" s="11" t="s">
        <v>15</v>
      </c>
      <c r="B44" s="22">
        <f>+B43/1</f>
        <v>7666.666666666667</v>
      </c>
      <c r="C44" s="20"/>
      <c r="D44" s="3"/>
    </row>
    <row r="45" spans="1:4" x14ac:dyDescent="0.25">
      <c r="A45" s="11" t="s">
        <v>16</v>
      </c>
      <c r="B45" s="36">
        <f>+B44*3</f>
        <v>23000</v>
      </c>
      <c r="C45" s="20"/>
      <c r="D45" s="3"/>
    </row>
    <row r="46" spans="1:4" x14ac:dyDescent="0.25">
      <c r="A46" s="11"/>
      <c r="B46" s="19"/>
      <c r="C46" s="20"/>
    </row>
    <row r="47" spans="1:4" x14ac:dyDescent="0.25">
      <c r="A47" s="11" t="s">
        <v>17</v>
      </c>
      <c r="B47" s="19">
        <f>1400*4</f>
        <v>5600</v>
      </c>
      <c r="C47" s="20"/>
    </row>
    <row r="48" spans="1:4" x14ac:dyDescent="0.25">
      <c r="A48" s="11" t="s">
        <v>18</v>
      </c>
      <c r="B48" s="22">
        <f>+B47/1</f>
        <v>5600</v>
      </c>
      <c r="C48" s="20"/>
      <c r="D48" s="3"/>
    </row>
    <row r="49" spans="1:4" x14ac:dyDescent="0.25">
      <c r="A49" s="11" t="s">
        <v>19</v>
      </c>
      <c r="B49" s="30">
        <f>+B48*3</f>
        <v>16800</v>
      </c>
      <c r="C49" s="20"/>
    </row>
    <row r="50" spans="1:4" x14ac:dyDescent="0.25">
      <c r="A50" s="11"/>
      <c r="B50" s="19"/>
      <c r="C50" s="20"/>
    </row>
    <row r="51" spans="1:4" x14ac:dyDescent="0.25">
      <c r="A51" s="11" t="s">
        <v>20</v>
      </c>
      <c r="B51" s="19">
        <v>12000</v>
      </c>
      <c r="C51" s="20"/>
    </row>
    <row r="52" spans="1:4" x14ac:dyDescent="0.25">
      <c r="A52" s="11" t="s">
        <v>21</v>
      </c>
      <c r="B52" s="19" t="s">
        <v>22</v>
      </c>
      <c r="C52" s="20"/>
    </row>
    <row r="53" spans="1:4" x14ac:dyDescent="0.25">
      <c r="A53" s="11" t="s">
        <v>23</v>
      </c>
      <c r="B53" s="21">
        <f>+B51/18</f>
        <v>666.66666666666663</v>
      </c>
      <c r="C53" s="20"/>
      <c r="D53" s="3"/>
    </row>
    <row r="54" spans="1:4" x14ac:dyDescent="0.25">
      <c r="A54" s="11" t="s">
        <v>24</v>
      </c>
      <c r="B54" s="21">
        <f>+B53/1</f>
        <v>666.66666666666663</v>
      </c>
      <c r="C54" s="20"/>
      <c r="D54" s="3"/>
    </row>
    <row r="55" spans="1:4" x14ac:dyDescent="0.25">
      <c r="A55" s="11" t="s">
        <v>25</v>
      </c>
      <c r="B55" s="37">
        <f>+B54*3</f>
        <v>2000</v>
      </c>
      <c r="C55" s="20"/>
      <c r="D55" s="3"/>
    </row>
    <row r="56" spans="1:4" ht="15.75" thickBot="1" x14ac:dyDescent="0.3">
      <c r="A56" s="13"/>
      <c r="B56" s="33">
        <f>+B55+B49+B45</f>
        <v>41800</v>
      </c>
      <c r="C56" s="14"/>
      <c r="D56" s="3"/>
    </row>
    <row r="57" spans="1:4" x14ac:dyDescent="0.25">
      <c r="B57" s="2"/>
    </row>
    <row r="58" spans="1:4" ht="15.75" thickBot="1" x14ac:dyDescent="0.3">
      <c r="B58" s="2"/>
    </row>
    <row r="59" spans="1:4" x14ac:dyDescent="0.25">
      <c r="A59" s="28" t="s">
        <v>27</v>
      </c>
      <c r="B59" s="34"/>
      <c r="C59" s="18">
        <v>20</v>
      </c>
    </row>
    <row r="60" spans="1:4" x14ac:dyDescent="0.25">
      <c r="A60" s="11" t="s">
        <v>28</v>
      </c>
      <c r="B60" s="19">
        <v>300</v>
      </c>
      <c r="C60" s="20">
        <f>+B60*$C$59</f>
        <v>6000</v>
      </c>
    </row>
    <row r="61" spans="1:4" x14ac:dyDescent="0.25">
      <c r="A61" s="11" t="s">
        <v>57</v>
      </c>
      <c r="B61" s="19"/>
      <c r="C61" s="20"/>
      <c r="D61" s="35"/>
    </row>
    <row r="62" spans="1:4" x14ac:dyDescent="0.25">
      <c r="A62" s="11" t="s">
        <v>29</v>
      </c>
      <c r="B62" s="19">
        <v>2000</v>
      </c>
      <c r="C62" s="20">
        <f>+B62*$C$59</f>
        <v>40000</v>
      </c>
    </row>
    <row r="63" spans="1:4" x14ac:dyDescent="0.25">
      <c r="A63" s="11" t="s">
        <v>30</v>
      </c>
      <c r="B63" s="19"/>
      <c r="C63" s="20"/>
    </row>
    <row r="64" spans="1:4" x14ac:dyDescent="0.25">
      <c r="A64" s="11" t="s">
        <v>31</v>
      </c>
      <c r="B64" s="19">
        <v>3000</v>
      </c>
      <c r="C64" s="20">
        <f>+B64*$C$59</f>
        <v>60000</v>
      </c>
    </row>
    <row r="65" spans="1:3" x14ac:dyDescent="0.25">
      <c r="A65" s="11" t="s">
        <v>32</v>
      </c>
      <c r="B65" s="19">
        <v>5000</v>
      </c>
      <c r="C65" s="20">
        <f>+B65*$C$59</f>
        <v>100000</v>
      </c>
    </row>
    <row r="66" spans="1:3" x14ac:dyDescent="0.25">
      <c r="A66" s="11"/>
      <c r="B66" s="19"/>
      <c r="C66" s="20">
        <f>SUM(C60:C65)</f>
        <v>206000</v>
      </c>
    </row>
    <row r="67" spans="1:3" ht="15.75" thickBot="1" x14ac:dyDescent="0.3">
      <c r="A67" s="13"/>
      <c r="B67" s="25"/>
      <c r="C67" s="14">
        <f>+C66/5</f>
        <v>41200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8"/>
  <sheetViews>
    <sheetView topLeftCell="A13" zoomScale="140" zoomScaleNormal="140" workbookViewId="0">
      <selection activeCell="C20" sqref="C20"/>
    </sheetView>
  </sheetViews>
  <sheetFormatPr baseColWidth="10" defaultRowHeight="15" x14ac:dyDescent="0.25"/>
  <cols>
    <col min="3" max="3" width="34.140625" customWidth="1"/>
  </cols>
  <sheetData>
    <row r="2" spans="1:3" ht="15.75" thickBot="1" x14ac:dyDescent="0.3"/>
    <row r="3" spans="1:3" x14ac:dyDescent="0.25">
      <c r="A3" s="9" t="s">
        <v>52</v>
      </c>
      <c r="B3" s="38">
        <v>0.12</v>
      </c>
      <c r="C3" s="39">
        <v>4482797.01</v>
      </c>
    </row>
    <row r="4" spans="1:3" x14ac:dyDescent="0.25">
      <c r="A4" s="11" t="s">
        <v>53</v>
      </c>
      <c r="B4" s="40">
        <v>0.02</v>
      </c>
      <c r="C4" s="20"/>
    </row>
    <row r="5" spans="1:3" ht="15.75" thickBot="1" x14ac:dyDescent="0.3">
      <c r="A5" s="13" t="s">
        <v>54</v>
      </c>
      <c r="B5" s="41">
        <v>0.1</v>
      </c>
      <c r="C5" s="14"/>
    </row>
    <row r="6" spans="1:3" x14ac:dyDescent="0.25">
      <c r="B6" s="43"/>
    </row>
    <row r="7" spans="1:3" ht="15.75" thickBot="1" x14ac:dyDescent="0.3">
      <c r="B7" s="43"/>
    </row>
    <row r="8" spans="1:3" x14ac:dyDescent="0.25">
      <c r="A8" s="9" t="s">
        <v>52</v>
      </c>
      <c r="B8" s="38">
        <v>0.12</v>
      </c>
      <c r="C8" s="39">
        <v>4446639.07</v>
      </c>
    </row>
    <row r="9" spans="1:3" x14ac:dyDescent="0.25">
      <c r="A9" s="11" t="s">
        <v>53</v>
      </c>
      <c r="B9" s="42">
        <v>1.177713E-2</v>
      </c>
      <c r="C9" s="20"/>
    </row>
    <row r="10" spans="1:3" ht="15.75" thickBot="1" x14ac:dyDescent="0.3">
      <c r="A10" s="13" t="s">
        <v>54</v>
      </c>
      <c r="B10" s="41">
        <v>0.1</v>
      </c>
      <c r="C10" s="14"/>
    </row>
    <row r="12" spans="1:3" x14ac:dyDescent="0.25">
      <c r="C12" s="4"/>
    </row>
    <row r="15" spans="1:3" ht="15.75" thickBot="1" x14ac:dyDescent="0.3"/>
    <row r="16" spans="1:3" x14ac:dyDescent="0.25">
      <c r="A16" s="9" t="s">
        <v>52</v>
      </c>
      <c r="B16" s="44">
        <v>0.12</v>
      </c>
      <c r="C16" s="39">
        <v>4446639.07</v>
      </c>
    </row>
    <row r="17" spans="1:3" x14ac:dyDescent="0.25">
      <c r="A17" s="11" t="s">
        <v>53</v>
      </c>
      <c r="B17" s="45">
        <v>1.177715E-2</v>
      </c>
      <c r="C17" s="20"/>
    </row>
    <row r="18" spans="1:3" ht="15.75" thickBot="1" x14ac:dyDescent="0.3">
      <c r="A18" s="13" t="s">
        <v>54</v>
      </c>
      <c r="B18" s="46">
        <v>0.1</v>
      </c>
      <c r="C18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tabSelected="1" workbookViewId="0">
      <selection activeCell="B9" sqref="B9"/>
    </sheetView>
  </sheetViews>
  <sheetFormatPr baseColWidth="10" defaultRowHeight="15" x14ac:dyDescent="0.25"/>
  <cols>
    <col min="2" max="2" width="38.140625" customWidth="1"/>
    <col min="6" max="6" width="26.140625" customWidth="1"/>
  </cols>
  <sheetData>
    <row r="1" spans="2:7" ht="15.75" thickBot="1" x14ac:dyDescent="0.3"/>
    <row r="2" spans="2:7" x14ac:dyDescent="0.25">
      <c r="B2" s="9" t="s">
        <v>38</v>
      </c>
      <c r="C2" s="17" t="s">
        <v>45</v>
      </c>
      <c r="D2" s="17" t="s">
        <v>46</v>
      </c>
      <c r="E2" s="17"/>
      <c r="F2" s="17" t="s">
        <v>47</v>
      </c>
      <c r="G2" s="18"/>
    </row>
    <row r="3" spans="2:7" x14ac:dyDescent="0.25">
      <c r="B3" s="11" t="s">
        <v>41</v>
      </c>
      <c r="C3" s="19">
        <v>40000</v>
      </c>
      <c r="D3" s="19">
        <v>480000</v>
      </c>
      <c r="E3" s="19"/>
      <c r="F3" s="19" t="s">
        <v>48</v>
      </c>
      <c r="G3" s="20">
        <v>15000000</v>
      </c>
    </row>
    <row r="4" spans="2:7" x14ac:dyDescent="0.25">
      <c r="B4" s="11" t="s">
        <v>42</v>
      </c>
      <c r="C4" s="19">
        <v>30000</v>
      </c>
      <c r="D4" s="19">
        <v>360000</v>
      </c>
      <c r="E4" s="19"/>
      <c r="F4" s="19" t="s">
        <v>49</v>
      </c>
      <c r="G4" s="20">
        <v>8</v>
      </c>
    </row>
    <row r="5" spans="2:7" x14ac:dyDescent="0.25">
      <c r="B5" s="11" t="s">
        <v>43</v>
      </c>
      <c r="C5" s="19">
        <v>24000</v>
      </c>
      <c r="D5" s="19">
        <f>+C5*12</f>
        <v>288000</v>
      </c>
      <c r="E5" s="19"/>
      <c r="F5" s="19" t="s">
        <v>50</v>
      </c>
      <c r="G5" s="20">
        <f>+E7/G4</f>
        <v>14750</v>
      </c>
    </row>
    <row r="6" spans="2:7" x14ac:dyDescent="0.25">
      <c r="B6" s="11" t="s">
        <v>44</v>
      </c>
      <c r="C6" s="19">
        <v>24000</v>
      </c>
      <c r="D6" s="19">
        <f>+C6*12</f>
        <v>288000</v>
      </c>
      <c r="E6" s="19"/>
      <c r="F6" s="19" t="s">
        <v>51</v>
      </c>
      <c r="G6" s="20">
        <f>+G5*3</f>
        <v>44250</v>
      </c>
    </row>
    <row r="7" spans="2:7" x14ac:dyDescent="0.25">
      <c r="B7" s="11"/>
      <c r="C7" s="19"/>
      <c r="D7" s="19">
        <f>SUM(D3:D6)</f>
        <v>1416000</v>
      </c>
      <c r="E7" s="19">
        <f>+D7/12</f>
        <v>118000</v>
      </c>
      <c r="F7" s="19"/>
      <c r="G7" s="20"/>
    </row>
    <row r="8" spans="2:7" x14ac:dyDescent="0.25">
      <c r="B8" s="11" t="s">
        <v>39</v>
      </c>
      <c r="C8" s="19"/>
      <c r="D8" s="19"/>
      <c r="E8" s="19"/>
      <c r="F8" s="19"/>
      <c r="G8" s="20"/>
    </row>
    <row r="9" spans="2:7" x14ac:dyDescent="0.25">
      <c r="B9" s="11"/>
      <c r="C9" s="19"/>
      <c r="D9" s="19"/>
      <c r="E9" s="19"/>
      <c r="F9" s="19"/>
      <c r="G9" s="20"/>
    </row>
    <row r="10" spans="2:7" x14ac:dyDescent="0.25">
      <c r="B10" s="11"/>
      <c r="C10" s="19"/>
      <c r="D10" s="19"/>
      <c r="E10" s="19"/>
      <c r="F10" s="19"/>
      <c r="G10" s="20"/>
    </row>
    <row r="11" spans="2:7" x14ac:dyDescent="0.25">
      <c r="B11" s="11"/>
      <c r="C11" s="19"/>
      <c r="D11" s="19"/>
      <c r="E11" s="19"/>
      <c r="F11" s="19"/>
      <c r="G11" s="20"/>
    </row>
    <row r="12" spans="2:7" ht="15.75" thickBot="1" x14ac:dyDescent="0.3">
      <c r="B12" s="13" t="s">
        <v>40</v>
      </c>
      <c r="C12" s="25"/>
      <c r="D12" s="25"/>
      <c r="E12" s="25"/>
      <c r="F12" s="25"/>
      <c r="G1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SIMULADOR</vt:lpstr>
      <vt:lpstr>FINANCIAM</vt:lpstr>
      <vt:lpstr>PERSONAL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Daniel</dc:creator>
  <cp:lastModifiedBy>Ing. Daniel</cp:lastModifiedBy>
  <dcterms:created xsi:type="dcterms:W3CDTF">2022-07-29T22:54:51Z</dcterms:created>
  <dcterms:modified xsi:type="dcterms:W3CDTF">2026-06-09T20:12:12Z</dcterms:modified>
</cp:coreProperties>
</file>