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Amsy\ams\KINGSTON NEGRA\CURSOS\COFIDE\07-01-2026 AJUSTE SUELDOS\"/>
    </mc:Choice>
  </mc:AlternateContent>
  <xr:revisionPtr revIDLastSave="0" documentId="13_ncr:1_{13D23035-AF6C-471B-9F27-C08228427F68}" xr6:coauthVersionLast="47" xr6:coauthVersionMax="47" xr10:uidLastSave="{00000000-0000-0000-0000-000000000000}"/>
  <bookViews>
    <workbookView xWindow="-120" yWindow="-120" windowWidth="29040" windowHeight="15720" activeTab="5" xr2:uid="{A7A2279A-A56B-48D3-A066-62DE76DC5B6F}"/>
  </bookViews>
  <sheets>
    <sheet name="ISR" sheetId="1" r:id="rId1"/>
    <sheet name="BASEISR" sheetId="2" r:id="rId2"/>
    <sheet name="SUBSIDIO" sheetId="4" r:id="rId3"/>
    <sheet name="ECFDI" sheetId="6" r:id="rId4"/>
    <sheet name="PREVISION" sheetId="7" r:id="rId5"/>
    <sheet name="AJUSTE" sheetId="8" r:id="rId6"/>
    <sheet name="TARIFA" sheetId="3" r:id="rId7"/>
  </sheets>
  <definedNames>
    <definedName name="TANUAL">TARIFA!$B$7:$E$17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8" l="1"/>
  <c r="E42" i="8" s="1"/>
  <c r="H26" i="8"/>
  <c r="H18" i="8"/>
  <c r="H24" i="8" s="1"/>
  <c r="H25" i="8" s="1"/>
  <c r="H29" i="8" s="1"/>
  <c r="H31" i="8" s="1"/>
  <c r="H19" i="8" l="1"/>
  <c r="D179" i="2" l="1"/>
  <c r="D177" i="2"/>
  <c r="D175" i="2"/>
  <c r="C16" i="4"/>
  <c r="C14" i="4"/>
  <c r="C13" i="4"/>
  <c r="C6" i="4"/>
  <c r="D174" i="2"/>
  <c r="D172" i="2"/>
  <c r="D169" i="2"/>
  <c r="D170" i="2"/>
  <c r="D171" i="2"/>
  <c r="D168" i="2"/>
  <c r="D165" i="2"/>
  <c r="E161" i="2"/>
  <c r="F49" i="2"/>
  <c r="E49" i="2"/>
  <c r="F20" i="2"/>
  <c r="F9" i="2"/>
  <c r="F6" i="2"/>
  <c r="E5" i="2"/>
  <c r="D20" i="1"/>
  <c r="D10" i="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<sst xmlns="http://schemas.openxmlformats.org/spreadsheetml/2006/main" count="317" uniqueCount="243">
  <si>
    <t>c_TipoDeduccion</t>
  </si>
  <si>
    <t>Descripción</t>
  </si>
  <si>
    <t>ISR</t>
  </si>
  <si>
    <t>Importe</t>
  </si>
  <si>
    <t>(-)</t>
  </si>
  <si>
    <t xml:space="preserve"> c_TipoOtroPago</t>
  </si>
  <si>
    <t>Reintegro de ISR retenido en exceso (siempre que no haya sido enterado al SAT).</t>
  </si>
  <si>
    <t>(=)</t>
  </si>
  <si>
    <t>De todos los CFDI con fecha de pago 2025</t>
  </si>
  <si>
    <t>ISR retenido</t>
  </si>
  <si>
    <t>Para el ajuste anual de ISR</t>
  </si>
  <si>
    <t>ISR Retenido de ejercicio anterior</t>
  </si>
  <si>
    <t>Reintegro de ISR retenido en exceso de ejercicio anterior (siempre que no haya sido enterado al SAT).</t>
  </si>
  <si>
    <t>c_TipoPercepcion</t>
  </si>
  <si>
    <t>Sueldos, Salarios  Rayas y Jornales</t>
  </si>
  <si>
    <t>Gratificación Anual (Aguinaldo)</t>
  </si>
  <si>
    <t>Participación de los Trabajadores en las Utilidades PTU</t>
  </si>
  <si>
    <t>Reembolso de Gastos Médicos Dentales y Hospitalarios</t>
  </si>
  <si>
    <t>Fondo de Ahorro</t>
  </si>
  <si>
    <t>Caja de ahorro</t>
  </si>
  <si>
    <t>Contribuciones a Cargo del Trabajador Pagadas por el Patrón</t>
  </si>
  <si>
    <t>Premios por puntualidad</t>
  </si>
  <si>
    <t>Prima de Seguro de vida</t>
  </si>
  <si>
    <t>Seguro de Gastos Médicos Mayores</t>
  </si>
  <si>
    <t>Cuotas Sindicales Pagadas por el Patrón</t>
  </si>
  <si>
    <t>Subsidios por incapacidad</t>
  </si>
  <si>
    <t>Becas para trabajadores y/o hijos</t>
  </si>
  <si>
    <t>Horas extra</t>
  </si>
  <si>
    <t>Prima dominical</t>
  </si>
  <si>
    <t>Prima vacacional</t>
  </si>
  <si>
    <t>Prima por antigüedad</t>
  </si>
  <si>
    <t>Pagos por separación</t>
  </si>
  <si>
    <t>Seguro de retiro</t>
  </si>
  <si>
    <t>Indemnizaciones</t>
  </si>
  <si>
    <t>Reembolso por funeral</t>
  </si>
  <si>
    <t>Cuotas de seguridad social pagadas por el patrón</t>
  </si>
  <si>
    <t>Comisiones</t>
  </si>
  <si>
    <t>Vales de despensa</t>
  </si>
  <si>
    <t>Vales de restaurante</t>
  </si>
  <si>
    <t>Vales de gasolina</t>
  </si>
  <si>
    <t>Vales de ropa</t>
  </si>
  <si>
    <t>Ayuda para renta</t>
  </si>
  <si>
    <t>Ayuda para artículos escolares</t>
  </si>
  <si>
    <t>Ayuda para anteojos</t>
  </si>
  <si>
    <t>Ayuda para transporte</t>
  </si>
  <si>
    <t>Ayuda para gastos de funeral</t>
  </si>
  <si>
    <t>Otros ingresos por salarios</t>
  </si>
  <si>
    <t>Jubilaciones, pensiones o haberes de retiro</t>
  </si>
  <si>
    <t>Jubilaciones, pensiones o haberes de retiro en parcialidades</t>
  </si>
  <si>
    <t>Ingresos en acciones o títulos valor que representan bienes</t>
  </si>
  <si>
    <t>Ingresos asimilados a salarios</t>
  </si>
  <si>
    <t> 047</t>
  </si>
  <si>
    <r>
      <t xml:space="preserve">Alimentación </t>
    </r>
    <r>
      <rPr>
        <sz val="11"/>
        <color indexed="8"/>
        <rFont val="Arial"/>
        <family val="2"/>
      </rPr>
      <t>diferentes a los establecidos en el Art 94 último párrafo LISR</t>
    </r>
  </si>
  <si>
    <t>Habitación</t>
  </si>
  <si>
    <t>Premios por asistencia</t>
  </si>
  <si>
    <t>Viáticos</t>
  </si>
  <si>
    <t>Pagos por gratificaciones, primas, compensaciones, recompensas u otros a extrabajadores derivados de jubilación en parcialidades</t>
  </si>
  <si>
    <t>Pagos que se realicen a extrabajadores que obtengan una jubilación en parcialidades derivados de la ejecución de resoluciones judicial o de un laudo</t>
  </si>
  <si>
    <t>Pagos que se realicen a extrabajadores que obtengan una jubilación en una sola exhibición derivados de la ejecución de resoluciones judicial o de un laudo</t>
  </si>
  <si>
    <t>Régimen</t>
  </si>
  <si>
    <t>03,04,12</t>
  </si>
  <si>
    <t>05, 06, 07, 08, 09, 10,11</t>
  </si>
  <si>
    <t>Gravado</t>
  </si>
  <si>
    <t>Exento</t>
  </si>
  <si>
    <t>Seguridad social</t>
  </si>
  <si>
    <t>Aportaciones a retiro, cesantía en edad avanzada y vejez.</t>
  </si>
  <si>
    <t>Otros</t>
  </si>
  <si>
    <t>Aportaciones a Fondo de vivienda</t>
  </si>
  <si>
    <t>Descuento por incapacidad</t>
  </si>
  <si>
    <t>Pensión alimenticia</t>
  </si>
  <si>
    <t>Renta</t>
  </si>
  <si>
    <t>Préstamos provenientes del Fondo Nacional de la Vivienda para los Trabajadores</t>
  </si>
  <si>
    <t>Pago por crédito de vivienda</t>
  </si>
  <si>
    <t>Pago de abonos INFONACOT</t>
  </si>
  <si>
    <t>Anticipo de salarios</t>
  </si>
  <si>
    <t>Pagos hechos con exceso al trabajador</t>
  </si>
  <si>
    <t>Errores</t>
  </si>
  <si>
    <t>Pérdidas</t>
  </si>
  <si>
    <t>Averías</t>
  </si>
  <si>
    <t>Adquisición de artículos producidos por la empresa o establecimiento</t>
  </si>
  <si>
    <t>Cuotas para la constitución y fomento de sociedades cooperativas y de cajas de ahorro</t>
  </si>
  <si>
    <t>Cuotas sindicales</t>
  </si>
  <si>
    <t>Ausencia (Ausentismo)</t>
  </si>
  <si>
    <t>Cuotas obrero patronales</t>
  </si>
  <si>
    <t>Impuestos Locales</t>
  </si>
  <si>
    <t>Aportaciones voluntarias</t>
  </si>
  <si>
    <t>Ajuste en Gratificación Anual (Aguinaldo) Exento</t>
  </si>
  <si>
    <t>Ajuste en Gratificación Anual (Aguinaldo) Gravado</t>
  </si>
  <si>
    <t>Ajuste en Participación de los Trabajadores en las Utilidades PTU Exento</t>
  </si>
  <si>
    <t>Ajuste en Participación de los Trabajadores en las Utilidades PTU Gravado</t>
  </si>
  <si>
    <t>Ajuste en Reembolso de Gastos Médicos Dentales y Hospitalarios Exento</t>
  </si>
  <si>
    <t>Ajuste en Fondo de ahorro Exento</t>
  </si>
  <si>
    <t>Ajuste en Caja de ahorro Exento</t>
  </si>
  <si>
    <t>Ajuste en Contribuciones a Cargo del Trabajador Pagadas por el Patrón Exento</t>
  </si>
  <si>
    <t>Ajuste en Premios por puntualidad Gravado</t>
  </si>
  <si>
    <t>Ajuste en Prima de Seguro de vida Exento</t>
  </si>
  <si>
    <t>Ajuste en Seguro de Gastos Médicos Mayores Exento</t>
  </si>
  <si>
    <t>Ajuste en Cuotas Sindicales Pagadas por el Patrón Exento</t>
  </si>
  <si>
    <t>Ajuste en Subsidios por incapacidad Exento</t>
  </si>
  <si>
    <t>Ajuste en Becas para trabajadores y/o hijos Exento</t>
  </si>
  <si>
    <t>Ajuste en Horas extra Exento</t>
  </si>
  <si>
    <t>Ajuste en Horas extra Gravado</t>
  </si>
  <si>
    <t>Ajuste en Prima dominical Exento</t>
  </si>
  <si>
    <t>Ajuste en Prima dominical Gravado</t>
  </si>
  <si>
    <t>Ajuste en Prima vacacional Exento</t>
  </si>
  <si>
    <t>Ajuste en Prima vacacional Gravado</t>
  </si>
  <si>
    <t>Ajuste en Prima por antigüedad Exento</t>
  </si>
  <si>
    <t>Ajuste en Prima por antigüedad Gravado</t>
  </si>
  <si>
    <t>Ajuste en Pagos por separación Exento</t>
  </si>
  <si>
    <t>Ajuste en Pagos por separación Gravado</t>
  </si>
  <si>
    <t>Ajuste en Seguro de retiro Exento</t>
  </si>
  <si>
    <t>Ajuste en Indemnizaciones Exento</t>
  </si>
  <si>
    <t>Ajuste en Indemnizaciones Gravado</t>
  </si>
  <si>
    <t>Ajuste en Reembolso por funeral Exento</t>
  </si>
  <si>
    <t>Ajuste en Cuotas de seguridad social pagadas por el patrón Exento</t>
  </si>
  <si>
    <t>Ajuste en Comisiones Gravado</t>
  </si>
  <si>
    <t>Ajuste en Vales de despensa Exento</t>
  </si>
  <si>
    <t>Ajuste en Vales de restaurante Exento</t>
  </si>
  <si>
    <t>Ajuste en Vales de gasolina Exento</t>
  </si>
  <si>
    <t>Ajuste en Vales de ropa Exento</t>
  </si>
  <si>
    <t>Ajuste en Ayuda para renta Exento</t>
  </si>
  <si>
    <t>Ajuste en Ayuda para artículos escolares Exento</t>
  </si>
  <si>
    <t>Ajuste en Ayuda para anteojos Exento</t>
  </si>
  <si>
    <t>Ajuste en Ayuda para transporte Exento</t>
  </si>
  <si>
    <t>Ajuste en Ayuda para gastos de funeral Exento</t>
  </si>
  <si>
    <t>Ajuste en Otros ingresos por salarios Exento</t>
  </si>
  <si>
    <t>Ajuste en Otros ingresos por salarios Gravado</t>
  </si>
  <si>
    <t xml:space="preserve">Ajuste en Jubilaciones, pensiones o haberes de retiro en una sola exhibición Exento </t>
  </si>
  <si>
    <t>Ajuste en Jubilaciones, pensiones o haberes de retiro en una sola exhibición Gravado</t>
  </si>
  <si>
    <t>Ajuste en Pagos por separación Acumulable</t>
  </si>
  <si>
    <t>Ajuste en Pagos por separación No acumulable</t>
  </si>
  <si>
    <t>Ajuste en Jubilaciones, pensiones o haberes de retiro en parcialidades Exento</t>
  </si>
  <si>
    <t>Ajuste en Jubilaciones, pensiones o haberes de retiro en parcialidades Gravado</t>
  </si>
  <si>
    <t>Ajuste en Subsidio para el empleo (efectivamente entregado al trabajador)</t>
  </si>
  <si>
    <t>Ajuste en Ingresos en acciones o títulos valor que representan bienes Exento</t>
  </si>
  <si>
    <t>Ajuste en Ingresos en acciones o títulos valor que representan bienes Gravado</t>
  </si>
  <si>
    <t>Ajuste en Alimentación Exento</t>
  </si>
  <si>
    <t>Ajuste en Alimentación Gravado</t>
  </si>
  <si>
    <t>Ajuste en Habitación Exento</t>
  </si>
  <si>
    <t>Ajuste en Habitación Gravado</t>
  </si>
  <si>
    <t>Ajuste en Premios por asistencia</t>
  </si>
  <si>
    <t>Ajuste en Pagos distintos a los listados y que no deben considerarse como ingreso por sueldos, salarios o ingresos asimilados.</t>
  </si>
  <si>
    <t>Ajuste en Viáticos gravados</t>
  </si>
  <si>
    <t>Ajuste en Viáticos (entregados al trabajador)</t>
  </si>
  <si>
    <t>082</t>
  </si>
  <si>
    <t>Ajuste en Fondo de ahorro Gravado</t>
  </si>
  <si>
    <t>083</t>
  </si>
  <si>
    <t>Ajuste en Caja de ahorro Gravado</t>
  </si>
  <si>
    <t>084</t>
  </si>
  <si>
    <t>Ajuste en Prima de Seguro de vida Gravado</t>
  </si>
  <si>
    <t>085</t>
  </si>
  <si>
    <t>Ajuste en Seguro de Gastos Médicos Mayores Gravado</t>
  </si>
  <si>
    <t>086</t>
  </si>
  <si>
    <t>Ajuste en Subsidios por incapacidad Gravado</t>
  </si>
  <si>
    <t>087</t>
  </si>
  <si>
    <t>Ajuste en Becas para trabajadores y/o hijos Gravado</t>
  </si>
  <si>
    <t>088</t>
  </si>
  <si>
    <t>Ajuste en Seguro de retiro Gravado</t>
  </si>
  <si>
    <t>089</t>
  </si>
  <si>
    <t>Ajuste en Vales de despensa Gravado</t>
  </si>
  <si>
    <t>090</t>
  </si>
  <si>
    <t>Ajuste en Vales de restaurante Gravado</t>
  </si>
  <si>
    <t>091</t>
  </si>
  <si>
    <t>Ajuste en Vales de gasolina Gravado</t>
  </si>
  <si>
    <t>092</t>
  </si>
  <si>
    <t>Ajuste en Vales de ropa Gravado</t>
  </si>
  <si>
    <t>093</t>
  </si>
  <si>
    <t>Ajuste en Ayuda para renta Gravado</t>
  </si>
  <si>
    <t>094</t>
  </si>
  <si>
    <t>Ajuste en Ayuda para artículos escolares Gravado</t>
  </si>
  <si>
    <t>095</t>
  </si>
  <si>
    <t>Ajuste en Ayuda para anteojos Gravado</t>
  </si>
  <si>
    <t>096</t>
  </si>
  <si>
    <t>Ajuste en Ayuda para transporte Gravado</t>
  </si>
  <si>
    <t>097</t>
  </si>
  <si>
    <t>Ajuste en Ayuda para gastos de funeral Gravado</t>
  </si>
  <si>
    <t>098</t>
  </si>
  <si>
    <t>Ajuste a ingresos asimilados a salarios gravados</t>
  </si>
  <si>
    <t>099</t>
  </si>
  <si>
    <t>Ajuste a ingresos por sueldos y salarios gravados</t>
  </si>
  <si>
    <t>Ajuste en Viáticos exentos</t>
  </si>
  <si>
    <t>Ajuste a pagos por gratificaciones, primas, compensaciones, recompensas u otros a extrabajadores derivados de jubilación en parcialidades, gravados</t>
  </si>
  <si>
    <t>Ajuste a pagos que se realicen a extrabajadores que obtengan una jubilación en parcialidades derivados de la ejecución de una resolución judicial o de un laudo gravados</t>
  </si>
  <si>
    <t>Ajuste a pagos que se realicen a extrabajadores que obtengan una jubilación en parcialidades derivados de la ejecución de una resolución judicial o de un laudo exentos</t>
  </si>
  <si>
    <t>Ajuste a pagos que se realicen a extrabajadores que obtengan una jubilación en una sola exhibición derivados de la ejecución de una resolución judicial o de un laudo gravados</t>
  </si>
  <si>
    <t>Ajuste a pagos que se realicen a extrabajadores que obtengan una jubilación en una sola exhibición derivados de la ejecución de una resolución judicial o de un laudo exentos</t>
  </si>
  <si>
    <t xml:space="preserve">Ajuste al Subsidio Causado </t>
  </si>
  <si>
    <t>03, 04, 12, 13</t>
  </si>
  <si>
    <t>Nodo de otros pagos</t>
  </si>
  <si>
    <t>Cálculo por trabajador</t>
  </si>
  <si>
    <t>Total</t>
  </si>
  <si>
    <t>Base para el ajuste anual</t>
  </si>
  <si>
    <t>Total gravado del régimen 02</t>
  </si>
  <si>
    <t>Ajuste a gravados</t>
  </si>
  <si>
    <t>Base de ingresos para la determinación del ajuste de sueldos y salarios</t>
  </si>
  <si>
    <t>Límite inferior</t>
  </si>
  <si>
    <t>Límite superior</t>
  </si>
  <si>
    <t>Cuota fija</t>
  </si>
  <si>
    <t>Por ciento para aplicarse sobre el excedente del límite inferior</t>
  </si>
  <si>
    <t>$</t>
  </si>
  <si>
    <t>%</t>
  </si>
  <si>
    <t>En adelante</t>
  </si>
  <si>
    <t>I. Tarifa para el cálculo del impuesto correspondiente al ejercicio de 2025 a que se refieren los artículos 97 y 152 de la Ley del ISR, así como la regla 3.17.1.</t>
  </si>
  <si>
    <t>Valor de la UMA mensual</t>
  </si>
  <si>
    <t>Tope de base ISR</t>
  </si>
  <si>
    <t>(x) % del sumbisio</t>
  </si>
  <si>
    <t>(=) Subsidio al empleo cauaso máximo</t>
  </si>
  <si>
    <r>
      <rPr>
        <b/>
        <sz val="11"/>
        <color theme="1"/>
        <rFont val="Aptos Narrow"/>
        <family val="2"/>
        <scheme val="minor"/>
      </rPr>
      <t>Artículo tercero tercer párrafo decreto subsidio al empleo</t>
    </r>
    <r>
      <rPr>
        <sz val="11"/>
        <color theme="1"/>
        <rFont val="Aptos Narrow"/>
        <family val="2"/>
        <scheme val="minor"/>
      </rPr>
      <t xml:space="preserve">
Quienes realicen pagos por salarios correspondientes a periodos menores a un mes, para calcular el subsidio para el empleo correspondiente a cada pago, dividirán la cantidad que resulte de multiplicar el valor mensual de la Unidad de Medida y Actualización por 13.8% entre 30.4. El resultado así obtenido se multiplicará por el número de días al que corresponda el periodo de pago para determinar el monto del subsidio para el empleo que le corresponde al trabajador por dichos pagos.</t>
    </r>
  </si>
  <si>
    <t>(/) 30.4</t>
  </si>
  <si>
    <t>(x) Periodicidad de pago</t>
  </si>
  <si>
    <t>(=) Subsidio al empleo causado</t>
  </si>
  <si>
    <r>
      <rPr>
        <b/>
        <sz val="11"/>
        <color theme="1"/>
        <rFont val="Aptos Narrow"/>
        <family val="2"/>
        <scheme val="minor"/>
      </rPr>
      <t>Cuarto párrafo</t>
    </r>
    <r>
      <rPr>
        <sz val="11"/>
        <color theme="1"/>
        <rFont val="Aptos Narrow"/>
        <family val="2"/>
        <scheme val="minor"/>
      </rPr>
      <t xml:space="preserve">
Cuando los pagos por salarios sean por periodos menores a un mes, la cantidad del subsidio para el empleo que corresponda al trabajador, no podrá exceder el monto mensual máximo que resulte de multiplicar el valor mensual de la Unidad de Medida y Actualización por 13.8%.</t>
    </r>
  </si>
  <si>
    <t>ISR causado</t>
  </si>
  <si>
    <t>(-) Subsidio al empleo causado</t>
  </si>
  <si>
    <t>(=) ISR a cargo</t>
  </si>
  <si>
    <t>(-) ISR retenido</t>
  </si>
  <si>
    <t>(=) ISR a retener del ajuste (a favor)</t>
  </si>
  <si>
    <r>
      <rPr>
        <b/>
        <sz val="11"/>
        <color theme="1"/>
        <rFont val="Aptos Narrow"/>
        <family val="2"/>
        <scheme val="minor"/>
      </rPr>
      <t xml:space="preserve">Emisión de CFDI por concepto nómina del ejercicio fiscal 2025
2.7.5.6. </t>
    </r>
    <r>
      <rPr>
        <sz val="11"/>
        <color theme="1"/>
        <rFont val="Aptos Narrow"/>
        <family val="2"/>
        <scheme val="minor"/>
      </rPr>
      <t>Para los efectos de los artículos 29, segundo párrafo, fracción V y último párrafo del CFF; 27, fracciones V, segundo párrafo y XVIII, primer párrafo, 98, fracción II y 99, fracción III de la Ley del ISR, así como 39 del Reglamento del CFF, los contribuyentes que durante el ejercicio fiscal 2025 hayan emitido CFDI de nómina que contengan errores u omisiones en su llenado o en su versión podrán, por única ocasión, corregir estos, siempre y cuando el nuevo comprobante que se elabore se emita a más tardar el 28 de febrero de 2026 y se cancelen los comprobantes que sustituyen.
	El CFDI de nómina que se emita en atención a esta facilidad se considerará emitido en el ejercicio fiscal 2025 siempre y cuando refleje como “fecha de pago” el día correspondiente a 2025 en que se realizó el pago asociado al comprobante.
	La aplicación del beneficio contenido en la presente regla no libera a los contribuyentes de realizar el pago de la diferencia no cubierta con la actualización y recargos que, en su caso, procedan.
	CFF 29, LISR 27, 98, 99, RCFF 39</t>
    </r>
  </si>
  <si>
    <r>
      <rPr>
        <b/>
        <sz val="11"/>
        <color theme="1"/>
        <rFont val="Aptos Narrow"/>
        <family val="2"/>
        <scheme val="minor"/>
      </rPr>
      <t>Artículo 27 LISR</t>
    </r>
    <r>
      <rPr>
        <sz val="11"/>
        <color theme="1"/>
        <rFont val="Aptos Narrow"/>
        <family val="2"/>
        <scheme val="minor"/>
      </rPr>
      <t xml:space="preserve">. Las deducciones autorizadas en este Título deberán reunir los siguientes requisitos:
</t>
    </r>
    <r>
      <rPr>
        <b/>
        <sz val="11"/>
        <color theme="1"/>
        <rFont val="Aptos Narrow"/>
        <family val="2"/>
        <scheme val="minor"/>
      </rPr>
      <t>Segundo párrafo</t>
    </r>
    <r>
      <rPr>
        <sz val="11"/>
        <color theme="1"/>
        <rFont val="Aptos Narrow"/>
        <family val="2"/>
        <scheme val="minor"/>
      </rPr>
      <t xml:space="preserve">
Los pagos que a la vez sean ingresos en los términos del Capítulo I del Título IV, de esta Ley, se podrán deducir siempre que las erogaciones por concepto de remuneración, las retenciones correspondientes y las deducciones del impuesto local por salarios y, en general, por la prestación de un servicio personal independiente, consten en comprobantes fiscales emitidos en términos del Código Fiscal de la Federación y se cumpla con las obligaciones a que se refiere el artículo 99, fracciones I, II, III y V de la presente Ley, así como las disposiciones que, en su caso, regulen el subsidio para el empleo y los contribuyentes cumplan con la obligación de inscribir a los trabajadores en el Instituto Mexicano del Seguro Social cuando estén obligados a ello, en los términos de las leyes de seguridad social.</t>
    </r>
  </si>
  <si>
    <r>
      <rPr>
        <b/>
        <sz val="11"/>
        <color theme="1"/>
        <rFont val="Aptos Narrow"/>
        <family val="2"/>
        <scheme val="minor"/>
      </rPr>
      <t>Artículo 99 LISR.</t>
    </r>
    <r>
      <rPr>
        <sz val="11"/>
        <color theme="1"/>
        <rFont val="Aptos Narrow"/>
        <family val="2"/>
        <scheme val="minor"/>
      </rPr>
      <t xml:space="preserve"> Quienes hagan pagos por los conceptos a que se refiere este Capítulo, tendrán las siguientes obligaciones:
I. Efectuar las retenciones señaladas en el artículo 96 de esta Ley.
II. Calcular el impuesto anual de las personas que les hubieren prestado servicios subordinados, en los términos del artículo 97 de esta Ley.
III. Expedir y entregar comprobantes fiscales a las personas que reciban pagos por los conceptos a que se refiere este Capítulo, en la fecha en que se realice la erogación correspondiente, los cuales podrán utilizarse como constancia o recibo de pago para efectos de la legislación laboral a que se refieren los artículos 132 fracciones VII y VIII, y 804, primer párrafo, fracciones II y IV, de la Ley Federal de Trabajo.
V. Solicitar a las personas que contraten para prestar servicios subordinados, les proporcionen los datos necesarios a fin de inscribirlas en el Registro Federal de Contribuyentes, o bien cuando ya hubieran sido inscritas con anterioridad, les proporcionen su clave del citado registro.</t>
    </r>
  </si>
  <si>
    <r>
      <rPr>
        <b/>
        <sz val="11"/>
        <color theme="1"/>
        <rFont val="Aptos Narrow"/>
        <family val="2"/>
        <scheme val="minor"/>
      </rPr>
      <t>Artículo 27 LISR</t>
    </r>
    <r>
      <rPr>
        <sz val="11"/>
        <color theme="1"/>
        <rFont val="Aptos Narrow"/>
        <family val="2"/>
        <scheme val="minor"/>
      </rPr>
      <t xml:space="preserve">. Las deducciones autorizadas en este Título deberán reunir los siguientes requisitos:
</t>
    </r>
    <r>
      <rPr>
        <b/>
        <sz val="11"/>
        <color theme="1"/>
        <rFont val="Aptos Narrow"/>
        <family val="2"/>
        <scheme val="minor"/>
      </rPr>
      <t xml:space="preserve">XVIII.	</t>
    </r>
    <r>
      <rPr>
        <sz val="11"/>
        <color theme="1"/>
        <rFont val="Aptos Narrow"/>
        <family val="2"/>
        <scheme val="minor"/>
      </rPr>
      <t>Que al realizar las operaciones correspondientes o a más tardar el último día del ejercicio se reúnan los requisitos que para cada deducción en particular establece esta Ley. Tratándose del comprobante fiscal a que se refiere el primer párrafo de la fracción III de este artículo, éste se obtenga a más tardar el día en que el contribuyente deba presentar su declaración. Respecto de la documentación comprobatoria de las retenciones y de los pagos a que se refieren las fracciones V y VI de este artículo, respectivamente, los mismos se realicen en los plazos que al efecto establecen las disposiciones fiscales, y la documentación comprobatoria se obtenga en dicha fecha. Tratándose de las declaraciones informativas a que se refieren los artículos 76 de esta Ley, y 32, fracciones V y VIII de la Ley del Impuesto al Valor Agregado, éstas se deberán presentar en los plazos que al efecto establece el citado artículo 76 y contar a partir de esa fecha con los comprobantes fiscales correspondientes. Además, la fecha de expedición de los comprobantes fiscales de un gasto deducible deberá corresponder al ejercicio por el que se efectúa la deducción.</t>
    </r>
  </si>
  <si>
    <r>
      <rPr>
        <b/>
        <sz val="11"/>
        <color theme="1"/>
        <rFont val="Aptos Narrow"/>
        <family val="2"/>
        <scheme val="minor"/>
      </rPr>
      <t>Artículo 54 RLISR</t>
    </r>
    <r>
      <rPr>
        <sz val="11"/>
        <color theme="1"/>
        <rFont val="Aptos Narrow"/>
        <family val="2"/>
        <scheme val="minor"/>
      </rPr>
      <t>. Para efectos del artículo 27, fracción XVIII de la Ley, no se considerará incumplido el requisito que para las deducciones establece dicha fracción, cuando se cumpla espontáneamente en términos del artículo 73 del Código Fiscal de la Federación, con las obligaciones establecidas en el artículo 27, fracciones V y VI de la Ley, a más tardar en la fecha en la que se deba presentar la declaración del ejercicio, siempre y cuando, en su caso, se hubiesen pagado las cantidades adeudadas debidamente actualizadas y con los recargos respectivos.</t>
    </r>
  </si>
  <si>
    <r>
      <rPr>
        <b/>
        <sz val="11"/>
        <color theme="1"/>
        <rFont val="Aptos Narrow"/>
        <family val="2"/>
        <scheme val="minor"/>
      </rPr>
      <t>Artículo 93 LISR</t>
    </r>
    <r>
      <rPr>
        <sz val="11"/>
        <color theme="1"/>
        <rFont val="Aptos Narrow"/>
        <family val="2"/>
        <scheme val="minor"/>
      </rPr>
      <t>. No se pagará el impuesto sobre la renta por la obtención de los siguientes ingresos:</t>
    </r>
  </si>
  <si>
    <r>
      <rPr>
        <b/>
        <sz val="11"/>
        <color theme="1"/>
        <rFont val="Aptos Narrow"/>
        <family val="2"/>
        <scheme val="minor"/>
      </rPr>
      <t>VIII.</t>
    </r>
    <r>
      <rPr>
        <sz val="11"/>
        <color theme="1"/>
        <rFont val="Aptos Narrow"/>
        <family val="2"/>
        <scheme val="minor"/>
      </rPr>
      <t xml:space="preserve"> Los percibidos con motivo de subsidios por incapacidad, becas educacionales para los trabajadores o sus hijos, guarderías infantiles, actividades culturales y deportivas, y otras prestaciones de previsión social, de naturaleza análoga, que se concedan de manera general, de acuerdo con las leyes o por contratos de trabajo.</t>
    </r>
  </si>
  <si>
    <r>
      <rPr>
        <b/>
        <sz val="11"/>
        <color theme="1"/>
        <rFont val="Aptos Narrow"/>
        <family val="2"/>
        <scheme val="minor"/>
      </rPr>
      <t>IX.</t>
    </r>
    <r>
      <rPr>
        <sz val="11"/>
        <color theme="1"/>
        <rFont val="Aptos Narrow"/>
        <family val="2"/>
        <scheme val="minor"/>
      </rPr>
      <t xml:space="preserve"> La previsión social a que se refiere la fracción anterior es la establecida en el artículo 7, quinto párrafo de esta Ley.</t>
    </r>
  </si>
  <si>
    <r>
      <rPr>
        <b/>
        <sz val="11"/>
        <color theme="1"/>
        <rFont val="Aptos Narrow"/>
        <family val="2"/>
        <scheme val="minor"/>
      </rPr>
      <t>Séptimo párrafo</t>
    </r>
    <r>
      <rPr>
        <sz val="11"/>
        <color theme="1"/>
        <rFont val="Aptos Narrow"/>
        <family val="2"/>
        <scheme val="minor"/>
      </rPr>
      <t xml:space="preserve">
Lo dispuesto en el párrafo anterior, no será aplicable tratándose de </t>
    </r>
    <r>
      <rPr>
        <b/>
        <sz val="11"/>
        <color theme="1"/>
        <rFont val="Aptos Narrow"/>
        <family val="2"/>
        <scheme val="minor"/>
      </rPr>
      <t>jubilaciones, pensiones, haberes de retiro, pensiones vitalicias, indemnizaciones por riesgos de trabajo o enfermedades</t>
    </r>
    <r>
      <rPr>
        <sz val="11"/>
        <color theme="1"/>
        <rFont val="Aptos Narrow"/>
        <family val="2"/>
        <scheme val="minor"/>
      </rPr>
      <t xml:space="preserve">, que se concedan de acuerdo con las leyes, contratos colectivos de trabajo o contratos ley, </t>
    </r>
    <r>
      <rPr>
        <b/>
        <sz val="11"/>
        <color theme="1"/>
        <rFont val="Aptos Narrow"/>
        <family val="2"/>
        <scheme val="minor"/>
      </rPr>
      <t>reembolsos de gastos médicos, dentales, hospitalarios y de funeral</t>
    </r>
    <r>
      <rPr>
        <sz val="11"/>
        <color theme="1"/>
        <rFont val="Aptos Narrow"/>
        <family val="2"/>
        <scheme val="minor"/>
      </rPr>
      <t xml:space="preserve">, concedidos de manera general de acuerdo con las leyes o contratos de trabajo, </t>
    </r>
    <r>
      <rPr>
        <b/>
        <sz val="11"/>
        <color theme="1"/>
        <rFont val="Aptos Narrow"/>
        <family val="2"/>
        <scheme val="minor"/>
      </rPr>
      <t>seguros de gastos médicos, seguros de vida y fondos de ahorro</t>
    </r>
    <r>
      <rPr>
        <sz val="11"/>
        <color theme="1"/>
        <rFont val="Aptos Narrow"/>
        <family val="2"/>
        <scheme val="minor"/>
      </rPr>
      <t>, siempre que se reúnan los requisitos establecidos en las fracciones XI y XXI del artículo 27 de esta Ley, aun cuando quien otorgue dichas prestaciones de previsión social no sea contribuyente del impuesto establecido en esta Ley.</t>
    </r>
  </si>
  <si>
    <r>
      <rPr>
        <b/>
        <sz val="11"/>
        <color theme="1"/>
        <rFont val="Aptos Narrow"/>
        <family val="2"/>
        <scheme val="minor"/>
      </rPr>
      <t>Artículo 93 sexto párrafo LISR</t>
    </r>
    <r>
      <rPr>
        <sz val="11"/>
        <color theme="1"/>
        <rFont val="Aptos Narrow"/>
        <family val="2"/>
        <scheme val="minor"/>
      </rPr>
      <t xml:space="preserve">
La exención aplicable a los ingresos obtenidos por concepto de prestaciones de previsión social se limitará cuando la suma de los ingresos por la prestación de servicios personales subordinados o aquellos que reciban, por parte de las sociedades cooperativas, los socios o miembros de las mismas y el monto de la exención exceda de una cantidad equivalente a siete veces el salario mínimo general del área geográfica del contribuyente, elevado al año; cuando dicha suma exceda de la cantidad citada, solamente se considerará como ingreso no sujeto al pago del impuesto un monto hasta de un salario mínimo general del área geográfica del contribuyente, elevado al año. Esta limitación en ningún caso deberá dar como resultado que la suma de los ingresos por la prestación de servicios personales subordinados o aquellos que reciban, por parte de las sociedades cooperativas, los socios o miembros de las mismas y el importe de la exención, sea inferior a siete veces el salario mínimo general del área geográfica del contribuyente, elevado al año.</t>
    </r>
  </si>
  <si>
    <r>
      <rPr>
        <b/>
        <sz val="11"/>
        <color theme="1"/>
        <rFont val="Aptos Narrow"/>
        <family val="2"/>
        <scheme val="minor"/>
      </rPr>
      <t>Artículo 27 LISR</t>
    </r>
    <r>
      <rPr>
        <sz val="11"/>
        <color theme="1"/>
        <rFont val="Aptos Narrow"/>
        <family val="2"/>
        <scheme val="minor"/>
      </rPr>
      <t xml:space="preserve">. Las deducciones autorizadas en este Título deberán reunir los siguientes requisitos:
</t>
    </r>
    <r>
      <rPr>
        <b/>
        <sz val="11"/>
        <color theme="1"/>
        <rFont val="Aptos Narrow"/>
        <family val="2"/>
        <scheme val="minor"/>
      </rPr>
      <t xml:space="preserve">XI. </t>
    </r>
    <r>
      <rPr>
        <sz val="11"/>
        <color theme="1"/>
        <rFont val="Aptos Narrow"/>
        <family val="2"/>
        <scheme val="minor"/>
      </rPr>
      <t>Que cuando se trate de gastos de previsión social, las prestaciones correspondientes se otorguen en forma general en beneficio de todos los trabajadores. Tratándose de vales de despensa otorgados a los trabajadores, serán deducibles siempre que su entrega se realice a través de los monederos electrónicos que al efecto autorice el Servicio de Administración Tributaria.
 Para los efectos del párrafo anterior, tratándose de trabajadores sindicalizados se considera que las prestaciones de previsión social se otorgan de manera general cuando las mismas se establecen de acuerdo a los contratos colectivos de trabajo o contratos ley.
 Cuando una persona moral tenga dos o más sindicatos, se considera que las prestaciones de previsión social se otorgan de manera general siempre que se otorguen de acuerdo con los contratos colectivos de trabajo o contratos ley y sean las mismas para todos los trabajadores del mismo sindicato, aun cuando éstas sean distintas en relación con las otorgadas a los trabajadores de otros sindicatos de la propia persona moral, de acuerdo con sus contratos colectivos de trabajo o contratos ley.
 En el caso de las aportaciones a los fondos de ahorro, éstas sólo serán deducibles cuando, además de ser generales en los términos de los párrafos anteriores, el monto de las aportaciones efectuadas por el contribuyente sea igual al monto aportado por los trabajadores, la aportación del contribuyente no exceda del trece por ciento del salario del trabajador, sin que en ningún caso dicha aportación exceda del monto equivalente de 1.3 veces el salario mínimo general elevado al año y siempre que se cumplan los</t>
    </r>
    <r>
      <rPr>
        <b/>
        <sz val="11"/>
        <color theme="1"/>
        <rFont val="Aptos Narrow"/>
        <family val="2"/>
        <scheme val="minor"/>
      </rPr>
      <t xml:space="preserve"> </t>
    </r>
    <r>
      <rPr>
        <sz val="11"/>
        <color theme="1"/>
        <rFont val="Aptos Narrow"/>
        <family val="2"/>
        <scheme val="minor"/>
      </rPr>
      <t>requisitos de permanencia que se establezcan en el Reglamento de esta Ley.</t>
    </r>
  </si>
  <si>
    <r>
      <rPr>
        <b/>
        <sz val="11"/>
        <color theme="1"/>
        <rFont val="Aptos Narrow"/>
        <family val="2"/>
        <scheme val="minor"/>
      </rPr>
      <t>Artículo 97 LISR.</t>
    </r>
    <r>
      <rPr>
        <sz val="11"/>
        <color theme="1"/>
        <rFont val="Aptos Narrow"/>
        <family val="2"/>
        <scheme val="minor"/>
      </rPr>
      <t xml:space="preserve"> Las personas obligadas a efectuar retenciones en los términos del artículo 96 de esta Ley, calcularán el impuesto anual de cada persona que le hubiere prestado servicios personales subordinados.</t>
    </r>
  </si>
  <si>
    <r>
      <rPr>
        <b/>
        <sz val="11"/>
        <color theme="1"/>
        <rFont val="Aptos Narrow"/>
        <family val="2"/>
        <scheme val="minor"/>
      </rPr>
      <t>Artículo 96 primer párrafo LISR.</t>
    </r>
    <r>
      <rPr>
        <sz val="11"/>
        <color theme="1"/>
        <rFont val="Aptos Narrow"/>
        <family val="2"/>
        <scheme val="minor"/>
      </rPr>
      <t xml:space="preserve"> Quienes hagan pagos por los conceptos a que se refiere este Capítulo están obligados a efectuar retenciones y enteros mensuales que tendrán el carácter de pagos provisionales a cuenta del impuesto anual. No se efectuará retención a las personas que en el mes únicamente perciban un salario mínimo general correspondiente al área geográfica del contribuyente.</t>
    </r>
  </si>
  <si>
    <r>
      <rPr>
        <b/>
        <sz val="11"/>
        <color theme="1"/>
        <rFont val="Aptos Narrow"/>
        <family val="2"/>
        <scheme val="minor"/>
      </rPr>
      <t>Artículo 97 segundo párrafo LISR</t>
    </r>
    <r>
      <rPr>
        <sz val="11"/>
        <color theme="1"/>
        <rFont val="Aptos Narrow"/>
        <family val="2"/>
        <scheme val="minor"/>
      </rPr>
      <t xml:space="preserve">
El impuesto anual se determinará disminuyendo de la totalidad de los ingresos obtenidos en un año de calendario, por los conceptos a que se refiere este Capítulo, el impuesto local a los ingresos por salarios y en general por la prestación de un servicio personal subordinado que hubieran retenido en el año de calendario. Al resultado obtenido se le aplicará la tarifa del artículo 152 de esta Ley. Contra el impuesto que resulte a cargo del contribuyente se acreditará el importe de los pagos provisionales efectuados en los términos del artículo 96 de esta Ley.</t>
    </r>
  </si>
  <si>
    <r>
      <rPr>
        <b/>
        <sz val="11"/>
        <color theme="1"/>
        <rFont val="Aptos Narrow"/>
        <family val="2"/>
        <scheme val="minor"/>
      </rPr>
      <t>Decreto subsidio al empleo
Artículo Tercero</t>
    </r>
    <r>
      <rPr>
        <sz val="11"/>
        <color theme="1"/>
        <rFont val="Aptos Narrow"/>
        <family val="2"/>
        <scheme val="minor"/>
      </rPr>
      <t>. Las personas que estén obligadas a realizar el cálculo anual del impuesto sobre la renta en los términos del artículo 97 de la Ley del Impuesto sobre la Renta, y que apliquen el subsidio para el empleo establecido en el presente decreto, deben estar a lo siguiente:
I. 	El impuesto anual se calculará restando del total de ingresos obtenidos en el año calendario, por los conceptos señalados en el primer párrafo o la fracción I del artículo 94 de la Ley del Impuesto sobre la Renta, el impuesto local a los ingresos por salarios y en general por la prestación de un servicio personal subordinado que hubieran retenido en el año calendario; al resultado obtenido se le aplicará la tarifa del artículo 152 de la misma ley. El impuesto a cargo del trabajador se disminuirá con la suma de las cantidades que por concepto de subsidio para el empleo mensual le correspondió al trabajador.
II. 	En el caso de que el impuesto calculado conforme al artículo 152 de la Ley del Impuesto sobre la Renta sea mayor que la suma de las cantidades que por concepto de subsidio para el empleo mensual le correspondió al trabajador, el retenedor considerará como impuesto a cargo del trabajador la diferencia que resulte. Contra el impuesto que resulte a cargo se acreditará el importe de los pagos provisionales realizados en los términos del artículo 96 de la citada ley.
III. 	En el caso de que el impuesto determinado conforme al artículo 152 de la Ley del Impuesto sobre la Renta sea menor a la suma de las cantidades que por concepto de subsidio para el empleo mensual le correspondió al trabajador, no habrá impuesto a cargo del trabajador, ni se entregará cantidad alguna a este último por concepto de subsidio para el empleo.
Los trabajadores que perciban los ingresos referidos en el primer párrafo y la fracción I del artículo 94 de la Ley del Impuesto sobre la Renta, que estén obligados a presentar declaración anual en los términos de la citada ley, podrán acreditar contra el impuesto del ejercicio determinado conforme al artículo 152 de la misma ley, el monto que por concepto de subsidio para el empleo se determinó conforme a este artículo durante el ejercicio fiscal correspondiente, previsto en los comprobantes fiscales que para tales efectos les sean proporcionados por el retenedor, sin exceder del monto del impuesto del ejercicio determinado conforme al citado artículo 152.</t>
    </r>
  </si>
  <si>
    <t>(-) Clave 107 de deducciones (Ajuste al Subsidio Causado )</t>
  </si>
  <si>
    <t>Subsidio al empleo causado timbrado</t>
  </si>
  <si>
    <r>
      <rPr>
        <b/>
        <sz val="11"/>
        <color theme="1"/>
        <rFont val="Aptos Narrow"/>
        <family val="2"/>
        <scheme val="minor"/>
      </rPr>
      <t>Artículo 97 cuarto párrafo LISR</t>
    </r>
    <r>
      <rPr>
        <sz val="11"/>
        <color theme="1"/>
        <rFont val="Aptos Narrow"/>
        <family val="2"/>
        <scheme val="minor"/>
      </rPr>
      <t xml:space="preserve">
La diferencia que resulte a cargo del contribuyente en los términos de este artículo se enterará ante las oficinas autorizadas a más tardar en el mes de febrero siguiente al año de calendario de que se trate. La diferencia que resulte a favor del contribuyente deberá compensarse contra la retención del mes de diciembre y las retenciones sucesivas, a más tardar dentro del año de calendario posterior. El contribuyente podrá solicitar a las autoridades fiscales la devolución de las cantidades no compensadas, en los términos que señale el Servicio de Administración Tributaria mediante reglas de carácter general.</t>
    </r>
  </si>
  <si>
    <r>
      <rPr>
        <b/>
        <sz val="11"/>
        <color theme="1"/>
        <rFont val="Aptos Narrow"/>
        <family val="2"/>
        <scheme val="minor"/>
      </rPr>
      <t>Artículo 97 quinto párrafo LISR</t>
    </r>
    <r>
      <rPr>
        <sz val="11"/>
        <color theme="1"/>
        <rFont val="Aptos Narrow"/>
        <family val="2"/>
        <scheme val="minor"/>
      </rPr>
      <t xml:space="preserve">
El retenedor deberá compensar los saldos a favor de un contribuyente contra las cantidades retenidas a las demás personas a las que les haga pagos que sean ingresos de los mencionados en este Capítulo, siempre que se trate de contribuyentes que no estén obligados a presentar declaración anual. El retenedor recabará la documentación comprobatoria de las cantidades compensadas que haya entregado al trabajador con saldo a favor.</t>
    </r>
  </si>
  <si>
    <t>Retención enero</t>
  </si>
  <si>
    <t>1a. Quinciena</t>
  </si>
  <si>
    <t>2a. Quincena</t>
  </si>
  <si>
    <t>Trabajador 1</t>
  </si>
  <si>
    <t>Trabajador 2</t>
  </si>
  <si>
    <t>(-) Compensación saldo a favor</t>
  </si>
  <si>
    <t>Retención de ISR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</si>
</sst>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rial"/>
      <family val="2"/>
    </font>
    <font>
      <sz val="11"/>
      <name val="Arial"/>
      <family val="2"/>
    </font>
    <font>
      <sz val="11"/>
      <color indexed="8"/>
      <name val="Arial"/>
      <family val="2"/>
    </font>
    <font>
      <b/>
      <sz val="11"/>
      <color rgb="FFFFFF00"/>
      <name val="Aptos Narrow"/>
      <family val="2"/>
      <scheme val="minor"/>
    </font>
    <font>
      <sz val="8"/>
      <name val="Aptos Narrow"/>
      <family val="2"/>
      <scheme val="minor"/>
    </font>
    <font>
      <b/>
      <sz val="11"/>
      <color rgb="FFC00000"/>
      <name val="Aptos Narrow"/>
      <family val="2"/>
      <scheme val="minor"/>
    </font>
    <font>
      <b/>
      <sz val="11"/>
      <color rgb="FF0033CC"/>
      <name val="Aptos Narrow"/>
      <family val="2"/>
      <scheme val="minor"/>
    </font>
    <font>
      <sz val="12"/>
      <color theme="1"/>
      <name val="Aptos Narrow"/>
      <family val="2"/>
      <scheme val="minor"/>
    </font>
    <font>
      <sz val="12"/>
      <color rgb="FF000000"/>
      <name val="Aptos Narrow"/>
      <family val="2"/>
      <scheme val="minor"/>
    </font>
    <font>
      <b/>
      <sz val="11"/>
      <color theme="1"/>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49998474074526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theme="5" tint="0.39997558519241921"/>
        <bgColor indexed="64"/>
      </patternFill>
    </fill>
    <fill>
      <patternFill patternType="solid">
        <fgColor rgb="FFFFC000"/>
        <bgColor indexed="64"/>
      </patternFill>
    </fill>
    <fill>
      <patternFill patternType="solid">
        <fgColor theme="4" tint="0.59999389629810485"/>
        <bgColor indexed="64"/>
      </patternFill>
    </fill>
    <fill>
      <patternFill patternType="solid">
        <fgColor rgb="FF99FFCC"/>
        <bgColor indexed="64"/>
      </patternFill>
    </fill>
    <fill>
      <patternFill patternType="solid">
        <fgColor rgb="FF66CCFF"/>
        <bgColor indexed="64"/>
      </patternFill>
    </fill>
    <fill>
      <patternFill patternType="solid">
        <fgColor rgb="FFC00000"/>
        <bgColor indexed="64"/>
      </patternFill>
    </fill>
    <fill>
      <patternFill patternType="solid">
        <fgColor rgb="FFCCFFCC"/>
        <bgColor indexed="64"/>
      </patternFill>
    </fill>
    <fill>
      <patternFill patternType="solid">
        <fgColor rgb="FFFFFFCC"/>
        <bgColor indexed="64"/>
      </patternFill>
    </fill>
  </fills>
  <borders count="13">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double">
        <color rgb="FF000000"/>
      </top>
      <bottom/>
      <diagonal/>
    </border>
    <border>
      <left/>
      <right/>
      <top/>
      <bottom style="double">
        <color indexed="64"/>
      </bottom>
      <diagonal/>
    </border>
    <border>
      <left/>
      <right/>
      <top/>
      <bottom style="double">
        <color rgb="FF000000"/>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3" fillId="2" borderId="1"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xf numFmtId="164" fontId="3" fillId="0" borderId="0" xfId="0" applyNumberFormat="1" applyFont="1" applyBorder="1" applyAlignment="1">
      <alignment horizontal="center" vertical="center" wrapText="1"/>
    </xf>
    <xf numFmtId="0" fontId="3" fillId="0" borderId="0" xfId="0" applyFont="1" applyBorder="1" applyAlignment="1">
      <alignment vertical="center" wrapText="1"/>
    </xf>
    <xf numFmtId="0" fontId="0" fillId="0" borderId="0" xfId="0" applyBorder="1"/>
    <xf numFmtId="4" fontId="0" fillId="0" borderId="0" xfId="0" applyNumberFormat="1"/>
    <xf numFmtId="0" fontId="0" fillId="4" borderId="2" xfId="0" applyFill="1" applyBorder="1"/>
    <xf numFmtId="4" fontId="0" fillId="4" borderId="2" xfId="0" applyNumberFormat="1" applyFill="1" applyBorder="1"/>
    <xf numFmtId="4" fontId="0" fillId="4" borderId="2" xfId="0" applyNumberFormat="1" applyFill="1" applyBorder="1" applyAlignment="1">
      <alignment vertical="center"/>
    </xf>
    <xf numFmtId="0" fontId="2" fillId="0" borderId="0" xfId="0" applyFont="1" applyAlignment="1">
      <alignment horizontal="center"/>
    </xf>
    <xf numFmtId="4" fontId="2" fillId="0" borderId="0" xfId="0" applyNumberFormat="1" applyFont="1"/>
    <xf numFmtId="0" fontId="3" fillId="2" borderId="4" xfId="0" applyFont="1" applyFill="1" applyBorder="1" applyAlignment="1">
      <alignment horizontal="center" vertical="center" wrapText="1"/>
    </xf>
    <xf numFmtId="164" fontId="4" fillId="0" borderId="2" xfId="0" quotePrefix="1" applyNumberFormat="1" applyFont="1" applyBorder="1" applyAlignment="1">
      <alignment horizontal="center" vertical="center" wrapText="1"/>
    </xf>
    <xf numFmtId="0" fontId="4" fillId="0" borderId="2"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4" borderId="2" xfId="0" applyFill="1" applyBorder="1" applyAlignment="1">
      <alignment vertical="center"/>
    </xf>
    <xf numFmtId="0" fontId="3" fillId="2" borderId="2" xfId="0" applyFont="1" applyFill="1" applyBorder="1" applyAlignment="1">
      <alignment horizontal="center" vertical="center"/>
    </xf>
    <xf numFmtId="164" fontId="3" fillId="0" borderId="2" xfId="0" applyNumberFormat="1" applyFont="1" applyBorder="1" applyAlignment="1">
      <alignment vertical="center" wrapText="1"/>
    </xf>
    <xf numFmtId="164" fontId="4" fillId="0" borderId="2" xfId="0" applyNumberFormat="1" applyFont="1" applyBorder="1" applyAlignment="1">
      <alignment vertical="center" wrapText="1"/>
    </xf>
    <xf numFmtId="0" fontId="3" fillId="2" borderId="6" xfId="0" applyFont="1" applyFill="1" applyBorder="1" applyAlignment="1">
      <alignment horizontal="center" vertical="center" wrapText="1"/>
    </xf>
    <xf numFmtId="0" fontId="6" fillId="5" borderId="2" xfId="0" applyFont="1" applyFill="1" applyBorder="1" applyAlignment="1">
      <alignment horizontal="center" vertical="center"/>
    </xf>
    <xf numFmtId="165" fontId="0" fillId="0" borderId="2" xfId="0" applyNumberFormat="1" applyBorder="1"/>
    <xf numFmtId="164" fontId="3" fillId="6" borderId="2" xfId="0" applyNumberFormat="1" applyFont="1" applyFill="1" applyBorder="1" applyAlignment="1">
      <alignment horizontal="center" vertical="center" wrapText="1"/>
    </xf>
    <xf numFmtId="0" fontId="3" fillId="6" borderId="2" xfId="0" applyFont="1" applyFill="1" applyBorder="1" applyAlignment="1">
      <alignment vertical="center" wrapText="1"/>
    </xf>
    <xf numFmtId="165" fontId="0" fillId="6" borderId="2" xfId="0" applyNumberFormat="1" applyFill="1" applyBorder="1"/>
    <xf numFmtId="164" fontId="3" fillId="7" borderId="2" xfId="0" applyNumberFormat="1" applyFont="1" applyFill="1" applyBorder="1" applyAlignment="1">
      <alignment horizontal="center" vertical="center" wrapText="1"/>
    </xf>
    <xf numFmtId="0" fontId="3" fillId="7" borderId="2" xfId="0" applyFont="1" applyFill="1" applyBorder="1" applyAlignment="1">
      <alignment vertical="center" wrapText="1"/>
    </xf>
    <xf numFmtId="165" fontId="0" fillId="7" borderId="2" xfId="0" applyNumberFormat="1" applyFill="1" applyBorder="1" applyAlignment="1">
      <alignment horizontal="right"/>
    </xf>
    <xf numFmtId="164" fontId="4" fillId="7" borderId="2" xfId="0" applyNumberFormat="1" applyFont="1" applyFill="1" applyBorder="1" applyAlignment="1">
      <alignment vertical="center" wrapText="1"/>
    </xf>
    <xf numFmtId="164" fontId="3" fillId="8" borderId="2" xfId="0" applyNumberFormat="1" applyFont="1" applyFill="1" applyBorder="1" applyAlignment="1">
      <alignment horizontal="center" vertical="center" wrapText="1"/>
    </xf>
    <xf numFmtId="0" fontId="3" fillId="8" borderId="2" xfId="0" applyFont="1" applyFill="1" applyBorder="1" applyAlignment="1">
      <alignment vertical="center" wrapText="1"/>
    </xf>
    <xf numFmtId="164" fontId="3" fillId="8" borderId="2" xfId="0" applyNumberFormat="1" applyFont="1" applyFill="1" applyBorder="1" applyAlignment="1">
      <alignment vertical="center" wrapText="1"/>
    </xf>
    <xf numFmtId="0" fontId="2" fillId="9" borderId="2" xfId="0" applyFont="1" applyFill="1" applyBorder="1" applyAlignment="1">
      <alignment horizontal="center" vertical="center"/>
    </xf>
    <xf numFmtId="164" fontId="4" fillId="0" borderId="2" xfId="0" applyNumberFormat="1" applyFont="1" applyBorder="1" applyAlignment="1">
      <alignment horizontal="center" vertical="center" wrapText="1"/>
    </xf>
    <xf numFmtId="165" fontId="0" fillId="8" borderId="2" xfId="0" applyNumberFormat="1" applyFill="1" applyBorder="1" applyAlignment="1">
      <alignment horizontal="right"/>
    </xf>
    <xf numFmtId="165" fontId="0" fillId="0" borderId="2" xfId="0" applyNumberFormat="1" applyBorder="1" applyAlignment="1">
      <alignment vertical="center"/>
    </xf>
    <xf numFmtId="0" fontId="3" fillId="10" borderId="1" xfId="0" applyFont="1" applyFill="1" applyBorder="1" applyAlignment="1">
      <alignment horizontal="center" vertical="center" wrapText="1"/>
    </xf>
    <xf numFmtId="165" fontId="0" fillId="7" borderId="2" xfId="0" applyNumberFormat="1" applyFill="1" applyBorder="1" applyAlignment="1">
      <alignment horizontal="right" vertical="center"/>
    </xf>
    <xf numFmtId="164" fontId="4" fillId="7" borderId="2" xfId="0" applyNumberFormat="1" applyFont="1" applyFill="1" applyBorder="1" applyAlignment="1">
      <alignment horizontal="center" vertical="center" wrapText="1"/>
    </xf>
    <xf numFmtId="0" fontId="4" fillId="7" borderId="2" xfId="0" applyFont="1" applyFill="1" applyBorder="1" applyAlignment="1">
      <alignment vertical="center" wrapText="1"/>
    </xf>
    <xf numFmtId="164" fontId="4" fillId="11" borderId="2" xfId="0" applyNumberFormat="1" applyFont="1" applyFill="1" applyBorder="1" applyAlignment="1">
      <alignment horizontal="center" vertical="center" wrapText="1"/>
    </xf>
    <xf numFmtId="0" fontId="4" fillId="11" borderId="2" xfId="0" applyFont="1" applyFill="1" applyBorder="1" applyAlignment="1">
      <alignment vertical="center" wrapText="1"/>
    </xf>
    <xf numFmtId="165" fontId="0" fillId="11" borderId="2" xfId="0" applyNumberFormat="1" applyFill="1" applyBorder="1" applyAlignment="1">
      <alignment horizontal="right" vertical="center"/>
    </xf>
    <xf numFmtId="164" fontId="4" fillId="12" borderId="2" xfId="0" applyNumberFormat="1" applyFont="1" applyFill="1" applyBorder="1" applyAlignment="1">
      <alignment horizontal="center" vertical="center" wrapText="1"/>
    </xf>
    <xf numFmtId="0" fontId="4" fillId="12" borderId="2" xfId="0" applyFont="1" applyFill="1" applyBorder="1"/>
    <xf numFmtId="165" fontId="0" fillId="12" borderId="2" xfId="0" applyNumberFormat="1" applyFill="1" applyBorder="1" applyAlignment="1">
      <alignment vertical="center"/>
    </xf>
    <xf numFmtId="165" fontId="0" fillId="8" borderId="2" xfId="0" applyNumberFormat="1" applyFill="1" applyBorder="1" applyAlignment="1">
      <alignment horizontal="right" vertical="center"/>
    </xf>
    <xf numFmtId="164" fontId="4" fillId="8" borderId="2" xfId="0" applyNumberFormat="1" applyFont="1" applyFill="1" applyBorder="1" applyAlignment="1">
      <alignment horizontal="center" vertical="center" wrapText="1"/>
    </xf>
    <xf numFmtId="0" fontId="4" fillId="8" borderId="2" xfId="0" applyFont="1" applyFill="1" applyBorder="1" applyAlignment="1">
      <alignment vertical="center" wrapText="1"/>
    </xf>
    <xf numFmtId="164" fontId="4" fillId="13" borderId="2" xfId="0" applyNumberFormat="1" applyFont="1" applyFill="1" applyBorder="1" applyAlignment="1">
      <alignment horizontal="center" vertical="center" wrapText="1"/>
    </xf>
    <xf numFmtId="164" fontId="4" fillId="13" borderId="2" xfId="0" applyNumberFormat="1" applyFont="1" applyFill="1" applyBorder="1" applyAlignment="1">
      <alignment vertical="center" wrapText="1"/>
    </xf>
    <xf numFmtId="165" fontId="0" fillId="13" borderId="2" xfId="0" applyNumberFormat="1" applyFill="1" applyBorder="1" applyAlignment="1">
      <alignment vertical="center"/>
    </xf>
    <xf numFmtId="164" fontId="4" fillId="8" borderId="2" xfId="0" quotePrefix="1" applyNumberFormat="1" applyFont="1" applyFill="1" applyBorder="1" applyAlignment="1">
      <alignment horizontal="center" vertical="center" wrapText="1"/>
    </xf>
    <xf numFmtId="0" fontId="3" fillId="7" borderId="2" xfId="0" applyFont="1" applyFill="1" applyBorder="1" applyAlignment="1">
      <alignment horizontal="center" vertical="center"/>
    </xf>
    <xf numFmtId="0" fontId="6" fillId="14" borderId="0" xfId="0" applyFont="1" applyFill="1" applyAlignment="1">
      <alignment horizontal="center" vertical="center"/>
    </xf>
    <xf numFmtId="4" fontId="0" fillId="0" borderId="0" xfId="0" applyNumberFormat="1" applyAlignment="1">
      <alignment vertical="center"/>
    </xf>
    <xf numFmtId="0" fontId="2" fillId="0" borderId="0" xfId="0" applyFont="1" applyAlignment="1">
      <alignment horizontal="right"/>
    </xf>
    <xf numFmtId="4" fontId="2" fillId="0" borderId="0" xfId="0" applyNumberFormat="1" applyFont="1" applyAlignment="1">
      <alignment horizontal="right"/>
    </xf>
    <xf numFmtId="0" fontId="8" fillId="0" borderId="0" xfId="0" applyFont="1" applyAlignment="1">
      <alignment horizontal="center"/>
    </xf>
    <xf numFmtId="0" fontId="3" fillId="0" borderId="0" xfId="0" applyFont="1"/>
    <xf numFmtId="0" fontId="3" fillId="0" borderId="0" xfId="0" applyFont="1" applyFill="1" applyBorder="1" applyAlignment="1">
      <alignment vertical="center" wrapText="1"/>
    </xf>
    <xf numFmtId="4" fontId="0" fillId="0" borderId="0" xfId="0" applyNumberFormat="1" applyFill="1" applyBorder="1"/>
    <xf numFmtId="0" fontId="9" fillId="0" borderId="0" xfId="0" applyFont="1" applyAlignment="1">
      <alignment horizontal="center"/>
    </xf>
    <xf numFmtId="0" fontId="10" fillId="0" borderId="9" xfId="0" applyFont="1" applyBorder="1" applyAlignment="1">
      <alignment horizontal="justify"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4" fontId="11" fillId="0" borderId="0" xfId="0" applyNumberFormat="1" applyFont="1" applyAlignment="1">
      <alignment horizontal="center" vertical="center" wrapText="1"/>
    </xf>
    <xf numFmtId="4" fontId="11" fillId="0" borderId="8" xfId="0" applyNumberFormat="1" applyFont="1" applyBorder="1" applyAlignment="1">
      <alignment horizontal="center" vertical="center" wrapText="1"/>
    </xf>
    <xf numFmtId="10" fontId="0" fillId="0" borderId="0" xfId="1" applyNumberFormat="1" applyFont="1"/>
    <xf numFmtId="0" fontId="0" fillId="0" borderId="2" xfId="0" applyBorder="1" applyAlignment="1">
      <alignment horizontal="justify" vertical="center" wrapText="1"/>
    </xf>
    <xf numFmtId="0" fontId="0" fillId="0" borderId="2" xfId="0" applyBorder="1" applyAlignment="1">
      <alignment horizontal="justify" vertical="center"/>
    </xf>
    <xf numFmtId="0" fontId="0" fillId="15" borderId="2" xfId="0" applyFill="1" applyBorder="1" applyAlignment="1">
      <alignment horizontal="justify" vertical="center" wrapText="1"/>
    </xf>
    <xf numFmtId="0" fontId="0" fillId="16" borderId="2" xfId="0" applyFill="1" applyBorder="1" applyAlignment="1">
      <alignment horizontal="justify" vertical="center" wrapText="1"/>
    </xf>
    <xf numFmtId="0" fontId="0" fillId="6" borderId="2" xfId="0" applyFill="1" applyBorder="1" applyAlignment="1">
      <alignment horizontal="justify" vertical="center" wrapText="1"/>
    </xf>
    <xf numFmtId="0" fontId="0" fillId="12" borderId="2" xfId="0" applyFill="1" applyBorder="1" applyAlignment="1">
      <alignment horizontal="justify" wrapText="1"/>
    </xf>
    <xf numFmtId="0" fontId="0" fillId="0" borderId="2" xfId="0" applyBorder="1" applyAlignment="1">
      <alignment horizontal="center"/>
    </xf>
    <xf numFmtId="0" fontId="0" fillId="16" borderId="2" xfId="0" applyFill="1" applyBorder="1" applyAlignment="1">
      <alignment horizontal="justify"/>
    </xf>
    <xf numFmtId="0" fontId="0" fillId="16" borderId="2" xfId="0" applyFill="1" applyBorder="1" applyAlignment="1">
      <alignment horizontal="justify" vertical="center"/>
    </xf>
    <xf numFmtId="0" fontId="0" fillId="16" borderId="2" xfId="0" applyFill="1" applyBorder="1" applyAlignment="1">
      <alignment horizontal="justify" vertical="center" wrapText="1"/>
    </xf>
    <xf numFmtId="0" fontId="0" fillId="12" borderId="2" xfId="0" applyFill="1" applyBorder="1" applyAlignment="1">
      <alignment horizontal="justify" vertical="center" wrapText="1"/>
    </xf>
    <xf numFmtId="0" fontId="0" fillId="12" borderId="2" xfId="0" applyFill="1" applyBorder="1" applyAlignment="1">
      <alignment horizontal="justify" vertical="center"/>
    </xf>
    <xf numFmtId="0" fontId="0" fillId="15" borderId="2" xfId="0" applyFill="1" applyBorder="1" applyAlignment="1">
      <alignment horizontal="justify" vertical="center"/>
    </xf>
    <xf numFmtId="0" fontId="0" fillId="16" borderId="2" xfId="0" applyFill="1" applyBorder="1" applyAlignment="1">
      <alignment horizontal="justify"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3" fillId="10" borderId="6" xfId="0" applyFont="1" applyFill="1" applyBorder="1" applyAlignment="1">
      <alignment horizontal="center" vertical="center" wrapText="1"/>
    </xf>
    <xf numFmtId="164" fontId="3" fillId="0" borderId="11" xfId="0" applyNumberFormat="1" applyFont="1" applyBorder="1" applyAlignment="1">
      <alignment horizontal="center" vertical="center" wrapText="1"/>
    </xf>
    <xf numFmtId="0" fontId="3" fillId="1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2" fillId="0" borderId="0" xfId="0" applyFont="1" applyAlignment="1"/>
    <xf numFmtId="0" fontId="3" fillId="0" borderId="0" xfId="0" applyFont="1" applyFill="1" applyBorder="1" applyAlignment="1">
      <alignment horizontal="left" vertical="center" wrapText="1"/>
    </xf>
    <xf numFmtId="0" fontId="0" fillId="3" borderId="2" xfId="0" applyFill="1" applyBorder="1" applyAlignment="1">
      <alignment horizontal="justify" vertical="center" wrapText="1"/>
    </xf>
    <xf numFmtId="0" fontId="0" fillId="3" borderId="2" xfId="0" applyFill="1" applyBorder="1" applyAlignment="1">
      <alignment horizontal="justify" vertical="center"/>
    </xf>
    <xf numFmtId="0" fontId="3" fillId="0" borderId="0" xfId="0" applyFont="1" applyAlignment="1">
      <alignment horizontal="left" indent="1"/>
    </xf>
    <xf numFmtId="0" fontId="3" fillId="0" borderId="12" xfId="0" applyFont="1" applyBorder="1" applyAlignment="1">
      <alignment horizontal="left" indent="1"/>
    </xf>
    <xf numFmtId="0" fontId="3" fillId="0" borderId="0" xfId="0" applyFont="1" applyFill="1" applyBorder="1" applyAlignment="1">
      <alignment horizontal="left" vertical="center" wrapText="1" indent="1"/>
    </xf>
    <xf numFmtId="0" fontId="3" fillId="0" borderId="12" xfId="0" applyFont="1" applyFill="1" applyBorder="1" applyAlignment="1">
      <alignment horizontal="left" vertical="center" wrapText="1"/>
    </xf>
    <xf numFmtId="0" fontId="12" fillId="0" borderId="0" xfId="0" applyFont="1" applyFill="1" applyBorder="1" applyAlignment="1">
      <alignment horizontal="left" vertical="center" wrapText="1"/>
    </xf>
    <xf numFmtId="4" fontId="2" fillId="0" borderId="0" xfId="0" applyNumberFormat="1" applyFont="1" applyAlignment="1">
      <alignment vertical="center"/>
    </xf>
    <xf numFmtId="0" fontId="2" fillId="8" borderId="2" xfId="0" applyFont="1" applyFill="1" applyBorder="1" applyAlignment="1">
      <alignment horizontal="center" vertical="center"/>
    </xf>
    <xf numFmtId="4" fontId="0" fillId="0" borderId="2" xfId="0" applyNumberFormat="1" applyBorder="1"/>
    <xf numFmtId="0" fontId="8" fillId="0" borderId="0" xfId="0" applyFont="1"/>
    <xf numFmtId="0" fontId="8" fillId="0" borderId="0" xfId="0" applyFont="1" applyAlignment="1">
      <alignment horizontal="right"/>
    </xf>
    <xf numFmtId="4" fontId="8" fillId="0" borderId="0" xfId="0" applyNumberFormat="1" applyFont="1"/>
  </cellXfs>
  <cellStyles count="2">
    <cellStyle name="Normal" xfId="0" builtinId="0"/>
    <cellStyle name="Porcentaje" xfId="1" builtinId="5"/>
  </cellStyles>
  <dxfs count="0"/>
  <tableStyles count="0" defaultTableStyle="TableStyleMedium2" defaultPivotStyle="PivotStyleLight16"/>
  <colors>
    <mruColors>
      <color rgb="FFFFFFCC"/>
      <color rgb="FFCCFFCC"/>
      <color rgb="FF99FFCC"/>
      <color rgb="FF0033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DCD1-E99F-41CE-9278-A9D829B14019}">
  <dimension ref="A2:D20"/>
  <sheetViews>
    <sheetView zoomScale="130" zoomScaleNormal="130" workbookViewId="0">
      <selection activeCell="D10" sqref="D10"/>
    </sheetView>
  </sheetViews>
  <sheetFormatPr baseColWidth="10" defaultRowHeight="15" x14ac:dyDescent="0.25"/>
  <cols>
    <col min="2" max="2" width="19" customWidth="1"/>
    <col min="3" max="3" width="49.28515625" customWidth="1"/>
  </cols>
  <sheetData>
    <row r="2" spans="1:4" x14ac:dyDescent="0.25">
      <c r="B2" s="6" t="s">
        <v>8</v>
      </c>
    </row>
    <row r="3" spans="1:4" ht="15.75" thickBot="1" x14ac:dyDescent="0.3"/>
    <row r="4" spans="1:4" x14ac:dyDescent="0.25">
      <c r="B4" s="1" t="s">
        <v>0</v>
      </c>
      <c r="C4" s="1" t="s">
        <v>1</v>
      </c>
      <c r="D4" s="1" t="s">
        <v>3</v>
      </c>
    </row>
    <row r="5" spans="1:4" x14ac:dyDescent="0.25">
      <c r="B5" s="2">
        <v>2</v>
      </c>
      <c r="C5" s="3" t="s">
        <v>2</v>
      </c>
      <c r="D5" s="12">
        <v>25000</v>
      </c>
    </row>
    <row r="6" spans="1:4" ht="15.75" thickBot="1" x14ac:dyDescent="0.3">
      <c r="A6" s="19" t="s">
        <v>4</v>
      </c>
    </row>
    <row r="7" spans="1:4" x14ac:dyDescent="0.25">
      <c r="A7" s="6"/>
      <c r="B7" s="4" t="s">
        <v>5</v>
      </c>
      <c r="C7" s="5" t="s">
        <v>1</v>
      </c>
      <c r="D7" s="5" t="s">
        <v>3</v>
      </c>
    </row>
    <row r="8" spans="1:4" ht="28.5" x14ac:dyDescent="0.25">
      <c r="A8" s="6"/>
      <c r="B8" s="2">
        <v>1</v>
      </c>
      <c r="C8" s="3" t="s">
        <v>6</v>
      </c>
      <c r="D8" s="13">
        <v>800</v>
      </c>
    </row>
    <row r="9" spans="1:4" x14ac:dyDescent="0.25">
      <c r="A9" s="6"/>
      <c r="B9" s="7"/>
      <c r="C9" s="8"/>
      <c r="D9" s="9"/>
    </row>
    <row r="10" spans="1:4" x14ac:dyDescent="0.25">
      <c r="A10" s="20" t="s">
        <v>7</v>
      </c>
      <c r="B10" s="14" t="s">
        <v>9</v>
      </c>
      <c r="C10" s="14"/>
      <c r="D10" s="15">
        <f>IFERROR(D5-D8,0)</f>
        <v>24200</v>
      </c>
    </row>
    <row r="12" spans="1:4" x14ac:dyDescent="0.25">
      <c r="B12" s="6" t="s">
        <v>10</v>
      </c>
    </row>
    <row r="13" spans="1:4" ht="15.75" thickBot="1" x14ac:dyDescent="0.3"/>
    <row r="14" spans="1:4" ht="15.75" thickBot="1" x14ac:dyDescent="0.3">
      <c r="B14" s="16" t="s">
        <v>0</v>
      </c>
      <c r="C14" s="16" t="s">
        <v>1</v>
      </c>
      <c r="D14" s="1" t="s">
        <v>3</v>
      </c>
    </row>
    <row r="15" spans="1:4" x14ac:dyDescent="0.25">
      <c r="B15" s="17">
        <v>101</v>
      </c>
      <c r="C15" s="18" t="s">
        <v>11</v>
      </c>
      <c r="D15" s="11"/>
    </row>
    <row r="16" spans="1:4" ht="15.75" thickBot="1" x14ac:dyDescent="0.3">
      <c r="A16" s="19" t="s">
        <v>4</v>
      </c>
    </row>
    <row r="17" spans="1:4" ht="15.75" thickBot="1" x14ac:dyDescent="0.3">
      <c r="A17" s="6"/>
      <c r="B17" s="21" t="s">
        <v>5</v>
      </c>
      <c r="C17" s="22" t="s">
        <v>1</v>
      </c>
      <c r="D17" s="5" t="s">
        <v>3</v>
      </c>
    </row>
    <row r="18" spans="1:4" ht="42.75" x14ac:dyDescent="0.25">
      <c r="B18" s="2">
        <v>5</v>
      </c>
      <c r="C18" s="3" t="s">
        <v>12</v>
      </c>
      <c r="D18" s="23"/>
    </row>
    <row r="20" spans="1:4" x14ac:dyDescent="0.25">
      <c r="A20" s="20" t="s">
        <v>7</v>
      </c>
      <c r="B20" s="14" t="s">
        <v>9</v>
      </c>
      <c r="C20" s="14"/>
      <c r="D20" s="15">
        <f>IFERROR(D15-D18,0)</f>
        <v>0</v>
      </c>
    </row>
  </sheetData>
  <mergeCells count="2">
    <mergeCell ref="B10:C10"/>
    <mergeCell ref="B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A69B-A7E1-47C2-AADA-24BA358E6059}">
  <dimension ref="A2:F179"/>
  <sheetViews>
    <sheetView topLeftCell="A156" zoomScale="120" zoomScaleNormal="120" workbookViewId="0">
      <selection activeCell="C176" sqref="C176:D179"/>
    </sheetView>
  </sheetViews>
  <sheetFormatPr baseColWidth="10" defaultRowHeight="15" x14ac:dyDescent="0.25"/>
  <cols>
    <col min="1" max="1" width="5.85546875" customWidth="1"/>
    <col min="2" max="2" width="27.85546875" customWidth="1"/>
    <col min="3" max="3" width="67" customWidth="1"/>
    <col min="4" max="4" width="21.85546875" customWidth="1"/>
  </cols>
  <sheetData>
    <row r="2" spans="2:6" x14ac:dyDescent="0.25">
      <c r="B2" s="6" t="s">
        <v>189</v>
      </c>
    </row>
    <row r="3" spans="2:6" ht="15.75" thickBot="1" x14ac:dyDescent="0.3"/>
    <row r="4" spans="2:6" x14ac:dyDescent="0.25">
      <c r="B4" s="24" t="s">
        <v>13</v>
      </c>
      <c r="C4" s="27" t="s">
        <v>1</v>
      </c>
      <c r="D4" s="28" t="s">
        <v>59</v>
      </c>
      <c r="E4" s="40" t="s">
        <v>62</v>
      </c>
      <c r="F4" s="40" t="s">
        <v>63</v>
      </c>
    </row>
    <row r="5" spans="2:6" x14ac:dyDescent="0.25">
      <c r="B5" s="2">
        <v>1</v>
      </c>
      <c r="C5" s="3" t="s">
        <v>14</v>
      </c>
      <c r="D5" s="29">
        <v>2</v>
      </c>
      <c r="E5" s="12">
        <f>500*365</f>
        <v>182500</v>
      </c>
      <c r="F5" s="11"/>
    </row>
    <row r="6" spans="2:6" x14ac:dyDescent="0.25">
      <c r="B6" s="2">
        <v>2</v>
      </c>
      <c r="C6" s="3" t="s">
        <v>15</v>
      </c>
      <c r="D6" s="29">
        <v>2</v>
      </c>
      <c r="E6" s="12">
        <v>6000</v>
      </c>
      <c r="F6" s="12">
        <f>113.14*30</f>
        <v>3394.2</v>
      </c>
    </row>
    <row r="7" spans="2:6" x14ac:dyDescent="0.25">
      <c r="B7" s="2">
        <v>3</v>
      </c>
      <c r="C7" s="3" t="s">
        <v>16</v>
      </c>
      <c r="D7" s="29">
        <v>2</v>
      </c>
      <c r="E7" s="11"/>
      <c r="F7" s="11"/>
    </row>
    <row r="8" spans="2:6" x14ac:dyDescent="0.25">
      <c r="B8" s="2">
        <v>4</v>
      </c>
      <c r="C8" s="3" t="s">
        <v>17</v>
      </c>
      <c r="D8" s="29">
        <v>2</v>
      </c>
      <c r="E8" s="11"/>
      <c r="F8" s="11"/>
    </row>
    <row r="9" spans="2:6" x14ac:dyDescent="0.25">
      <c r="B9" s="2">
        <v>5</v>
      </c>
      <c r="C9" s="3" t="s">
        <v>18</v>
      </c>
      <c r="D9" s="29">
        <v>2</v>
      </c>
      <c r="E9" s="11"/>
      <c r="F9" s="12">
        <f>E5*0.1</f>
        <v>18250</v>
      </c>
    </row>
    <row r="10" spans="2:6" x14ac:dyDescent="0.25">
      <c r="B10" s="2">
        <v>6</v>
      </c>
      <c r="C10" s="3" t="s">
        <v>19</v>
      </c>
      <c r="D10" s="29">
        <v>2</v>
      </c>
      <c r="E10" s="11"/>
      <c r="F10" s="11"/>
    </row>
    <row r="11" spans="2:6" x14ac:dyDescent="0.25">
      <c r="B11" s="2">
        <v>9</v>
      </c>
      <c r="C11" s="3" t="s">
        <v>20</v>
      </c>
      <c r="D11" s="29">
        <v>2</v>
      </c>
      <c r="E11" s="11"/>
      <c r="F11" s="11"/>
    </row>
    <row r="12" spans="2:6" x14ac:dyDescent="0.25">
      <c r="B12" s="2">
        <v>10</v>
      </c>
      <c r="C12" s="3" t="s">
        <v>21</v>
      </c>
      <c r="D12" s="29">
        <v>2</v>
      </c>
      <c r="E12" s="12">
        <v>12000</v>
      </c>
      <c r="F12" s="11"/>
    </row>
    <row r="13" spans="2:6" x14ac:dyDescent="0.25">
      <c r="B13" s="2">
        <v>11</v>
      </c>
      <c r="C13" s="3" t="s">
        <v>22</v>
      </c>
      <c r="D13" s="29">
        <v>2</v>
      </c>
      <c r="E13" s="12"/>
      <c r="F13" s="12"/>
    </row>
    <row r="14" spans="2:6" x14ac:dyDescent="0.25">
      <c r="B14" s="2">
        <v>12</v>
      </c>
      <c r="C14" s="3" t="s">
        <v>23</v>
      </c>
      <c r="D14" s="29">
        <v>2</v>
      </c>
      <c r="E14" s="12"/>
      <c r="F14" s="12"/>
    </row>
    <row r="15" spans="2:6" x14ac:dyDescent="0.25">
      <c r="B15" s="2">
        <v>13</v>
      </c>
      <c r="C15" s="3" t="s">
        <v>24</v>
      </c>
      <c r="D15" s="29">
        <v>2</v>
      </c>
      <c r="E15" s="12"/>
      <c r="F15" s="12"/>
    </row>
    <row r="16" spans="2:6" x14ac:dyDescent="0.25">
      <c r="B16" s="2">
        <v>14</v>
      </c>
      <c r="C16" s="3" t="s">
        <v>25</v>
      </c>
      <c r="D16" s="29">
        <v>2</v>
      </c>
      <c r="E16" s="12"/>
      <c r="F16" s="12"/>
    </row>
    <row r="17" spans="2:6" x14ac:dyDescent="0.25">
      <c r="B17" s="2">
        <v>15</v>
      </c>
      <c r="C17" s="3" t="s">
        <v>26</v>
      </c>
      <c r="D17" s="29">
        <v>2</v>
      </c>
      <c r="E17" s="12"/>
      <c r="F17" s="12"/>
    </row>
    <row r="18" spans="2:6" x14ac:dyDescent="0.25">
      <c r="B18" s="2">
        <v>19</v>
      </c>
      <c r="C18" s="3" t="s">
        <v>27</v>
      </c>
      <c r="D18" s="29">
        <v>2</v>
      </c>
      <c r="E18" s="12"/>
      <c r="F18" s="12"/>
    </row>
    <row r="19" spans="2:6" x14ac:dyDescent="0.25">
      <c r="B19" s="2">
        <v>20</v>
      </c>
      <c r="C19" s="3" t="s">
        <v>28</v>
      </c>
      <c r="D19" s="29">
        <v>2</v>
      </c>
      <c r="E19" s="12"/>
      <c r="F19" s="12"/>
    </row>
    <row r="20" spans="2:6" x14ac:dyDescent="0.25">
      <c r="B20" s="2">
        <v>21</v>
      </c>
      <c r="C20" s="3" t="s">
        <v>29</v>
      </c>
      <c r="D20" s="29">
        <v>2</v>
      </c>
      <c r="E20" s="12">
        <v>4800</v>
      </c>
      <c r="F20" s="12">
        <f>113.14*15</f>
        <v>1697.1</v>
      </c>
    </row>
    <row r="21" spans="2:6" x14ac:dyDescent="0.25">
      <c r="B21" s="30">
        <v>22</v>
      </c>
      <c r="C21" s="31" t="s">
        <v>30</v>
      </c>
      <c r="D21" s="32">
        <v>13</v>
      </c>
      <c r="E21" s="12"/>
      <c r="F21" s="12"/>
    </row>
    <row r="22" spans="2:6" x14ac:dyDescent="0.25">
      <c r="B22" s="30">
        <v>23</v>
      </c>
      <c r="C22" s="31" t="s">
        <v>31</v>
      </c>
      <c r="D22" s="32">
        <v>13</v>
      </c>
      <c r="E22" s="12"/>
      <c r="F22" s="12"/>
    </row>
    <row r="23" spans="2:6" x14ac:dyDescent="0.25">
      <c r="B23" s="2">
        <v>24</v>
      </c>
      <c r="C23" s="3" t="s">
        <v>32</v>
      </c>
      <c r="D23" s="29">
        <v>2</v>
      </c>
      <c r="E23" s="12"/>
      <c r="F23" s="12"/>
    </row>
    <row r="24" spans="2:6" x14ac:dyDescent="0.25">
      <c r="B24" s="30">
        <v>25</v>
      </c>
      <c r="C24" s="31" t="s">
        <v>33</v>
      </c>
      <c r="D24" s="32">
        <v>13</v>
      </c>
      <c r="E24" s="12"/>
      <c r="F24" s="12"/>
    </row>
    <row r="25" spans="2:6" x14ac:dyDescent="0.25">
      <c r="B25" s="2">
        <v>26</v>
      </c>
      <c r="C25" s="3" t="s">
        <v>34</v>
      </c>
      <c r="D25" s="29">
        <v>2</v>
      </c>
      <c r="E25" s="12"/>
      <c r="F25" s="12"/>
    </row>
    <row r="26" spans="2:6" x14ac:dyDescent="0.25">
      <c r="B26" s="2">
        <v>27</v>
      </c>
      <c r="C26" s="3" t="s">
        <v>35</v>
      </c>
      <c r="D26" s="29">
        <v>2</v>
      </c>
      <c r="E26" s="12"/>
      <c r="F26" s="12"/>
    </row>
    <row r="27" spans="2:6" x14ac:dyDescent="0.25">
      <c r="B27" s="2">
        <v>28</v>
      </c>
      <c r="C27" s="3" t="s">
        <v>36</v>
      </c>
      <c r="D27" s="29">
        <v>2</v>
      </c>
      <c r="E27" s="12"/>
      <c r="F27" s="12"/>
    </row>
    <row r="28" spans="2:6" x14ac:dyDescent="0.25">
      <c r="B28" s="2">
        <v>29</v>
      </c>
      <c r="C28" s="3" t="s">
        <v>37</v>
      </c>
      <c r="D28" s="29">
        <v>2</v>
      </c>
      <c r="E28" s="12"/>
      <c r="F28" s="12">
        <v>30000</v>
      </c>
    </row>
    <row r="29" spans="2:6" x14ac:dyDescent="0.25">
      <c r="B29" s="2">
        <v>30</v>
      </c>
      <c r="C29" s="3" t="s">
        <v>38</v>
      </c>
      <c r="D29" s="29">
        <v>2</v>
      </c>
      <c r="E29" s="12"/>
      <c r="F29" s="12">
        <v>21000</v>
      </c>
    </row>
    <row r="30" spans="2:6" x14ac:dyDescent="0.25">
      <c r="B30" s="2">
        <v>31</v>
      </c>
      <c r="C30" s="3" t="s">
        <v>39</v>
      </c>
      <c r="D30" s="29">
        <v>2</v>
      </c>
      <c r="E30" s="12"/>
      <c r="F30" s="12"/>
    </row>
    <row r="31" spans="2:6" x14ac:dyDescent="0.25">
      <c r="B31" s="2">
        <v>32</v>
      </c>
      <c r="C31" s="3" t="s">
        <v>40</v>
      </c>
      <c r="D31" s="29">
        <v>2</v>
      </c>
      <c r="E31" s="12"/>
      <c r="F31" s="12"/>
    </row>
    <row r="32" spans="2:6" x14ac:dyDescent="0.25">
      <c r="B32" s="2">
        <v>33</v>
      </c>
      <c r="C32" s="3" t="s">
        <v>41</v>
      </c>
      <c r="D32" s="29">
        <v>2</v>
      </c>
      <c r="E32" s="12"/>
      <c r="F32" s="12"/>
    </row>
    <row r="33" spans="2:6" x14ac:dyDescent="0.25">
      <c r="B33" s="2">
        <v>34</v>
      </c>
      <c r="C33" s="3" t="s">
        <v>42</v>
      </c>
      <c r="D33" s="29">
        <v>2</v>
      </c>
      <c r="E33" s="12"/>
      <c r="F33" s="12"/>
    </row>
    <row r="34" spans="2:6" x14ac:dyDescent="0.25">
      <c r="B34" s="2">
        <v>35</v>
      </c>
      <c r="C34" s="3" t="s">
        <v>43</v>
      </c>
      <c r="D34" s="29">
        <v>2</v>
      </c>
      <c r="E34" s="12"/>
      <c r="F34" s="12">
        <v>10000</v>
      </c>
    </row>
    <row r="35" spans="2:6" x14ac:dyDescent="0.25">
      <c r="B35" s="2">
        <v>36</v>
      </c>
      <c r="C35" s="3" t="s">
        <v>44</v>
      </c>
      <c r="D35" s="29">
        <v>2</v>
      </c>
      <c r="E35" s="12"/>
      <c r="F35" s="12"/>
    </row>
    <row r="36" spans="2:6" x14ac:dyDescent="0.25">
      <c r="B36" s="2">
        <v>37</v>
      </c>
      <c r="C36" s="3" t="s">
        <v>45</v>
      </c>
      <c r="D36" s="29">
        <v>2</v>
      </c>
      <c r="E36" s="12"/>
      <c r="F36" s="12"/>
    </row>
    <row r="37" spans="2:6" x14ac:dyDescent="0.25">
      <c r="B37" s="2">
        <v>38</v>
      </c>
      <c r="C37" s="3" t="s">
        <v>46</v>
      </c>
      <c r="D37" s="29">
        <v>2</v>
      </c>
      <c r="E37" s="12">
        <v>12000</v>
      </c>
      <c r="F37" s="12"/>
    </row>
    <row r="38" spans="2:6" x14ac:dyDescent="0.25">
      <c r="B38" s="33">
        <v>39</v>
      </c>
      <c r="C38" s="34" t="s">
        <v>47</v>
      </c>
      <c r="D38" s="35" t="s">
        <v>60</v>
      </c>
      <c r="E38" s="12"/>
      <c r="F38" s="12"/>
    </row>
    <row r="39" spans="2:6" x14ac:dyDescent="0.25">
      <c r="B39" s="33">
        <v>44</v>
      </c>
      <c r="C39" s="34" t="s">
        <v>48</v>
      </c>
      <c r="D39" s="35" t="s">
        <v>60</v>
      </c>
      <c r="E39" s="12"/>
      <c r="F39" s="12"/>
    </row>
    <row r="40" spans="2:6" x14ac:dyDescent="0.25">
      <c r="B40" s="37">
        <v>45</v>
      </c>
      <c r="C40" s="38" t="s">
        <v>49</v>
      </c>
      <c r="D40" s="42" t="s">
        <v>61</v>
      </c>
      <c r="E40" s="12"/>
      <c r="F40" s="12"/>
    </row>
    <row r="41" spans="2:6" x14ac:dyDescent="0.25">
      <c r="B41" s="37">
        <v>46</v>
      </c>
      <c r="C41" s="39" t="s">
        <v>50</v>
      </c>
      <c r="D41" s="42" t="s">
        <v>61</v>
      </c>
      <c r="E41" s="12"/>
      <c r="F41" s="12"/>
    </row>
    <row r="42" spans="2:6" ht="30" customHeight="1" x14ac:dyDescent="0.25">
      <c r="B42" s="2" t="s">
        <v>51</v>
      </c>
      <c r="C42" s="25" t="s">
        <v>52</v>
      </c>
      <c r="D42" s="43">
        <v>2</v>
      </c>
      <c r="E42" s="12"/>
      <c r="F42" s="12"/>
    </row>
    <row r="43" spans="2:6" x14ac:dyDescent="0.25">
      <c r="B43" s="2">
        <v>48</v>
      </c>
      <c r="C43" s="25" t="s">
        <v>53</v>
      </c>
      <c r="D43" s="43">
        <v>2</v>
      </c>
      <c r="E43" s="12"/>
      <c r="F43" s="12"/>
    </row>
    <row r="44" spans="2:6" x14ac:dyDescent="0.25">
      <c r="B44" s="2">
        <v>49</v>
      </c>
      <c r="C44" s="25" t="s">
        <v>54</v>
      </c>
      <c r="D44" s="43">
        <v>2</v>
      </c>
      <c r="E44" s="12"/>
      <c r="F44" s="12"/>
    </row>
    <row r="45" spans="2:6" x14ac:dyDescent="0.25">
      <c r="B45" s="2">
        <v>50</v>
      </c>
      <c r="C45" s="25" t="s">
        <v>55</v>
      </c>
      <c r="D45" s="43">
        <v>2</v>
      </c>
      <c r="E45" s="12"/>
      <c r="F45" s="12"/>
    </row>
    <row r="46" spans="2:6" ht="28.5" x14ac:dyDescent="0.25">
      <c r="B46" s="33">
        <v>51</v>
      </c>
      <c r="C46" s="36" t="s">
        <v>56</v>
      </c>
      <c r="D46" s="35" t="s">
        <v>60</v>
      </c>
      <c r="E46" s="12"/>
      <c r="F46" s="12"/>
    </row>
    <row r="47" spans="2:6" ht="28.5" x14ac:dyDescent="0.25">
      <c r="B47" s="33">
        <v>52</v>
      </c>
      <c r="C47" s="36" t="s">
        <v>57</v>
      </c>
      <c r="D47" s="35" t="s">
        <v>60</v>
      </c>
      <c r="E47" s="12"/>
      <c r="F47" s="12"/>
    </row>
    <row r="48" spans="2:6" ht="28.5" x14ac:dyDescent="0.25">
      <c r="B48" s="33">
        <v>53</v>
      </c>
      <c r="C48" s="36" t="s">
        <v>58</v>
      </c>
      <c r="D48" s="35" t="s">
        <v>60</v>
      </c>
      <c r="E48" s="11"/>
      <c r="F48" s="11"/>
    </row>
    <row r="49" spans="2:6" x14ac:dyDescent="0.25">
      <c r="D49" s="20" t="s">
        <v>190</v>
      </c>
      <c r="E49" s="15">
        <f>SUM(E5:E47)</f>
        <v>217300</v>
      </c>
      <c r="F49" s="15">
        <f>SUM(F5:F47)</f>
        <v>84341.3</v>
      </c>
    </row>
    <row r="52" spans="2:6" ht="15.75" thickBot="1" x14ac:dyDescent="0.3"/>
    <row r="53" spans="2:6" x14ac:dyDescent="0.25">
      <c r="B53" s="44" t="s">
        <v>0</v>
      </c>
      <c r="C53" s="44" t="s">
        <v>1</v>
      </c>
      <c r="D53" s="28" t="s">
        <v>59</v>
      </c>
      <c r="E53" s="62" t="s">
        <v>3</v>
      </c>
    </row>
    <row r="54" spans="2:6" x14ac:dyDescent="0.25">
      <c r="B54" s="2">
        <v>1</v>
      </c>
      <c r="C54" s="3" t="s">
        <v>64</v>
      </c>
      <c r="D54" s="43">
        <v>2</v>
      </c>
      <c r="E54" s="12"/>
    </row>
    <row r="55" spans="2:6" x14ac:dyDescent="0.25">
      <c r="B55" s="2">
        <v>2</v>
      </c>
      <c r="C55" s="3" t="s">
        <v>2</v>
      </c>
      <c r="D55" s="43">
        <v>2</v>
      </c>
      <c r="E55" s="12">
        <v>15600</v>
      </c>
    </row>
    <row r="56" spans="2:6" x14ac:dyDescent="0.25">
      <c r="B56" s="2">
        <v>3</v>
      </c>
      <c r="C56" s="3" t="s">
        <v>65</v>
      </c>
      <c r="D56" s="43">
        <v>2</v>
      </c>
      <c r="E56" s="12"/>
    </row>
    <row r="57" spans="2:6" x14ac:dyDescent="0.25">
      <c r="B57" s="2">
        <v>4</v>
      </c>
      <c r="C57" s="3" t="s">
        <v>66</v>
      </c>
      <c r="D57" s="43">
        <v>2</v>
      </c>
      <c r="E57" s="12"/>
    </row>
    <row r="58" spans="2:6" x14ac:dyDescent="0.25">
      <c r="B58" s="2">
        <v>5</v>
      </c>
      <c r="C58" s="3" t="s">
        <v>67</v>
      </c>
      <c r="D58" s="43">
        <v>2</v>
      </c>
      <c r="E58" s="12"/>
    </row>
    <row r="59" spans="2:6" x14ac:dyDescent="0.25">
      <c r="B59" s="2">
        <v>6</v>
      </c>
      <c r="C59" s="3" t="s">
        <v>68</v>
      </c>
      <c r="D59" s="43">
        <v>2</v>
      </c>
      <c r="E59" s="12"/>
    </row>
    <row r="60" spans="2:6" x14ac:dyDescent="0.25">
      <c r="B60" s="2">
        <v>7</v>
      </c>
      <c r="C60" s="3" t="s">
        <v>69</v>
      </c>
      <c r="D60" s="43">
        <v>2</v>
      </c>
      <c r="E60" s="12"/>
    </row>
    <row r="61" spans="2:6" x14ac:dyDescent="0.25">
      <c r="B61" s="2">
        <v>8</v>
      </c>
      <c r="C61" s="3" t="s">
        <v>70</v>
      </c>
      <c r="D61" s="43">
        <v>2</v>
      </c>
      <c r="E61" s="12"/>
    </row>
    <row r="62" spans="2:6" ht="28.5" x14ac:dyDescent="0.25">
      <c r="B62" s="2">
        <v>9</v>
      </c>
      <c r="C62" s="3" t="s">
        <v>71</v>
      </c>
      <c r="D62" s="43">
        <v>2</v>
      </c>
      <c r="E62" s="12"/>
    </row>
    <row r="63" spans="2:6" x14ac:dyDescent="0.25">
      <c r="B63" s="2">
        <v>10</v>
      </c>
      <c r="C63" s="3" t="s">
        <v>72</v>
      </c>
      <c r="D63" s="43">
        <v>2</v>
      </c>
      <c r="E63" s="12"/>
    </row>
    <row r="64" spans="2:6" x14ac:dyDescent="0.25">
      <c r="B64" s="2">
        <v>11</v>
      </c>
      <c r="C64" s="3" t="s">
        <v>73</v>
      </c>
      <c r="D64" s="43">
        <v>2</v>
      </c>
      <c r="E64" s="12"/>
    </row>
    <row r="65" spans="2:5" x14ac:dyDescent="0.25">
      <c r="B65" s="2">
        <v>12</v>
      </c>
      <c r="C65" s="3" t="s">
        <v>74</v>
      </c>
      <c r="D65" s="43">
        <v>2</v>
      </c>
      <c r="E65" s="12"/>
    </row>
    <row r="66" spans="2:5" x14ac:dyDescent="0.25">
      <c r="B66" s="2">
        <v>13</v>
      </c>
      <c r="C66" s="3" t="s">
        <v>75</v>
      </c>
      <c r="D66" s="43">
        <v>2</v>
      </c>
      <c r="E66" s="12"/>
    </row>
    <row r="67" spans="2:5" x14ac:dyDescent="0.25">
      <c r="B67" s="2">
        <v>14</v>
      </c>
      <c r="C67" s="3" t="s">
        <v>76</v>
      </c>
      <c r="D67" s="43">
        <v>2</v>
      </c>
      <c r="E67" s="12"/>
    </row>
    <row r="68" spans="2:5" x14ac:dyDescent="0.25">
      <c r="B68" s="2">
        <v>15</v>
      </c>
      <c r="C68" s="3" t="s">
        <v>77</v>
      </c>
      <c r="D68" s="43">
        <v>2</v>
      </c>
      <c r="E68" s="12"/>
    </row>
    <row r="69" spans="2:5" x14ac:dyDescent="0.25">
      <c r="B69" s="2">
        <v>16</v>
      </c>
      <c r="C69" s="3" t="s">
        <v>78</v>
      </c>
      <c r="D69" s="43">
        <v>2</v>
      </c>
      <c r="E69" s="12"/>
    </row>
    <row r="70" spans="2:5" x14ac:dyDescent="0.25">
      <c r="B70" s="2">
        <v>17</v>
      </c>
      <c r="C70" s="3" t="s">
        <v>79</v>
      </c>
      <c r="D70" s="43">
        <v>2</v>
      </c>
      <c r="E70" s="12"/>
    </row>
    <row r="71" spans="2:5" ht="28.5" x14ac:dyDescent="0.25">
      <c r="B71" s="2">
        <v>18</v>
      </c>
      <c r="C71" s="3" t="s">
        <v>80</v>
      </c>
      <c r="D71" s="43">
        <v>2</v>
      </c>
      <c r="E71" s="12"/>
    </row>
    <row r="72" spans="2:5" x14ac:dyDescent="0.25">
      <c r="B72" s="2">
        <v>19</v>
      </c>
      <c r="C72" s="3" t="s">
        <v>81</v>
      </c>
      <c r="D72" s="43">
        <v>2</v>
      </c>
      <c r="E72" s="12"/>
    </row>
    <row r="73" spans="2:5" x14ac:dyDescent="0.25">
      <c r="B73" s="2">
        <v>20</v>
      </c>
      <c r="C73" s="3" t="s">
        <v>82</v>
      </c>
      <c r="D73" s="43">
        <v>2</v>
      </c>
      <c r="E73" s="12">
        <v>2500</v>
      </c>
    </row>
    <row r="74" spans="2:5" x14ac:dyDescent="0.25">
      <c r="B74" s="2">
        <v>21</v>
      </c>
      <c r="C74" s="3" t="s">
        <v>83</v>
      </c>
      <c r="D74" s="43">
        <v>2</v>
      </c>
      <c r="E74" s="12"/>
    </row>
    <row r="75" spans="2:5" x14ac:dyDescent="0.25">
      <c r="B75" s="2">
        <v>22</v>
      </c>
      <c r="C75" s="3" t="s">
        <v>84</v>
      </c>
      <c r="D75" s="43">
        <v>2</v>
      </c>
      <c r="E75" s="12"/>
    </row>
    <row r="76" spans="2:5" x14ac:dyDescent="0.25">
      <c r="B76" s="2">
        <v>23</v>
      </c>
      <c r="C76" s="3" t="s">
        <v>85</v>
      </c>
      <c r="D76" s="43">
        <v>2</v>
      </c>
      <c r="E76" s="12"/>
    </row>
    <row r="77" spans="2:5" x14ac:dyDescent="0.25">
      <c r="B77" s="41">
        <v>24</v>
      </c>
      <c r="C77" s="18" t="s">
        <v>86</v>
      </c>
      <c r="D77" s="43">
        <v>2</v>
      </c>
      <c r="E77" s="12"/>
    </row>
    <row r="78" spans="2:5" x14ac:dyDescent="0.25">
      <c r="B78" s="41">
        <v>25</v>
      </c>
      <c r="C78" s="18" t="s">
        <v>87</v>
      </c>
      <c r="D78" s="43">
        <v>2</v>
      </c>
      <c r="E78" s="12">
        <v>1500</v>
      </c>
    </row>
    <row r="79" spans="2:5" ht="28.5" x14ac:dyDescent="0.25">
      <c r="B79" s="41">
        <v>26</v>
      </c>
      <c r="C79" s="18" t="s">
        <v>88</v>
      </c>
      <c r="D79" s="43">
        <v>2</v>
      </c>
      <c r="E79" s="12"/>
    </row>
    <row r="80" spans="2:5" ht="28.5" x14ac:dyDescent="0.25">
      <c r="B80" s="41">
        <v>27</v>
      </c>
      <c r="C80" s="18" t="s">
        <v>89</v>
      </c>
      <c r="D80" s="43">
        <v>2</v>
      </c>
      <c r="E80" s="12"/>
    </row>
    <row r="81" spans="2:5" ht="28.5" x14ac:dyDescent="0.25">
      <c r="B81" s="41">
        <v>28</v>
      </c>
      <c r="C81" s="18" t="s">
        <v>90</v>
      </c>
      <c r="D81" s="43">
        <v>2</v>
      </c>
      <c r="E81" s="12"/>
    </row>
    <row r="82" spans="2:5" x14ac:dyDescent="0.25">
      <c r="B82" s="41">
        <v>29</v>
      </c>
      <c r="C82" s="18" t="s">
        <v>91</v>
      </c>
      <c r="D82" s="43">
        <v>2</v>
      </c>
      <c r="E82" s="12"/>
    </row>
    <row r="83" spans="2:5" x14ac:dyDescent="0.25">
      <c r="B83" s="41">
        <v>30</v>
      </c>
      <c r="C83" s="18" t="s">
        <v>92</v>
      </c>
      <c r="D83" s="43">
        <v>2</v>
      </c>
      <c r="E83" s="12"/>
    </row>
    <row r="84" spans="2:5" ht="28.5" x14ac:dyDescent="0.25">
      <c r="B84" s="41">
        <v>31</v>
      </c>
      <c r="C84" s="18" t="s">
        <v>93</v>
      </c>
      <c r="D84" s="43">
        <v>2</v>
      </c>
      <c r="E84" s="12"/>
    </row>
    <row r="85" spans="2:5" x14ac:dyDescent="0.25">
      <c r="B85" s="41">
        <v>32</v>
      </c>
      <c r="C85" s="18" t="s">
        <v>94</v>
      </c>
      <c r="D85" s="43">
        <v>2</v>
      </c>
      <c r="E85" s="12"/>
    </row>
    <row r="86" spans="2:5" x14ac:dyDescent="0.25">
      <c r="B86" s="41">
        <v>33</v>
      </c>
      <c r="C86" s="18" t="s">
        <v>95</v>
      </c>
      <c r="D86" s="43">
        <v>2</v>
      </c>
      <c r="E86" s="12"/>
    </row>
    <row r="87" spans="2:5" x14ac:dyDescent="0.25">
      <c r="B87" s="41">
        <v>34</v>
      </c>
      <c r="C87" s="18" t="s">
        <v>96</v>
      </c>
      <c r="D87" s="43">
        <v>2</v>
      </c>
      <c r="E87" s="12"/>
    </row>
    <row r="88" spans="2:5" x14ac:dyDescent="0.25">
      <c r="B88" s="41">
        <v>35</v>
      </c>
      <c r="C88" s="18" t="s">
        <v>97</v>
      </c>
      <c r="D88" s="43">
        <v>2</v>
      </c>
      <c r="E88" s="12"/>
    </row>
    <row r="89" spans="2:5" x14ac:dyDescent="0.25">
      <c r="B89" s="41">
        <v>36</v>
      </c>
      <c r="C89" s="18" t="s">
        <v>98</v>
      </c>
      <c r="D89" s="43">
        <v>2</v>
      </c>
      <c r="E89" s="12"/>
    </row>
    <row r="90" spans="2:5" x14ac:dyDescent="0.25">
      <c r="B90" s="41">
        <v>37</v>
      </c>
      <c r="C90" s="18" t="s">
        <v>99</v>
      </c>
      <c r="D90" s="43">
        <v>2</v>
      </c>
      <c r="E90" s="12"/>
    </row>
    <row r="91" spans="2:5" x14ac:dyDescent="0.25">
      <c r="B91" s="41">
        <v>38</v>
      </c>
      <c r="C91" s="18" t="s">
        <v>100</v>
      </c>
      <c r="D91" s="43">
        <v>2</v>
      </c>
      <c r="E91" s="12"/>
    </row>
    <row r="92" spans="2:5" x14ac:dyDescent="0.25">
      <c r="B92" s="41">
        <v>39</v>
      </c>
      <c r="C92" s="18" t="s">
        <v>101</v>
      </c>
      <c r="D92" s="43">
        <v>2</v>
      </c>
      <c r="E92" s="12"/>
    </row>
    <row r="93" spans="2:5" x14ac:dyDescent="0.25">
      <c r="B93" s="41">
        <v>40</v>
      </c>
      <c r="C93" s="18" t="s">
        <v>102</v>
      </c>
      <c r="D93" s="43">
        <v>2</v>
      </c>
      <c r="E93" s="12"/>
    </row>
    <row r="94" spans="2:5" x14ac:dyDescent="0.25">
      <c r="B94" s="41">
        <v>41</v>
      </c>
      <c r="C94" s="18" t="s">
        <v>103</v>
      </c>
      <c r="D94" s="43">
        <v>2</v>
      </c>
      <c r="E94" s="12"/>
    </row>
    <row r="95" spans="2:5" x14ac:dyDescent="0.25">
      <c r="B95" s="41">
        <v>42</v>
      </c>
      <c r="C95" s="18" t="s">
        <v>104</v>
      </c>
      <c r="D95" s="43">
        <v>2</v>
      </c>
      <c r="E95" s="12"/>
    </row>
    <row r="96" spans="2:5" x14ac:dyDescent="0.25">
      <c r="B96" s="41">
        <v>43</v>
      </c>
      <c r="C96" s="18" t="s">
        <v>105</v>
      </c>
      <c r="D96" s="43">
        <v>2</v>
      </c>
      <c r="E96" s="12"/>
    </row>
    <row r="97" spans="2:5" x14ac:dyDescent="0.25">
      <c r="B97" s="41">
        <v>44</v>
      </c>
      <c r="C97" s="18" t="s">
        <v>106</v>
      </c>
      <c r="D97" s="43">
        <v>2</v>
      </c>
      <c r="E97" s="12"/>
    </row>
    <row r="98" spans="2:5" x14ac:dyDescent="0.25">
      <c r="B98" s="41">
        <v>45</v>
      </c>
      <c r="C98" s="18" t="s">
        <v>107</v>
      </c>
      <c r="D98" s="43">
        <v>2</v>
      </c>
      <c r="E98" s="12"/>
    </row>
    <row r="99" spans="2:5" x14ac:dyDescent="0.25">
      <c r="B99" s="41">
        <v>46</v>
      </c>
      <c r="C99" s="18" t="s">
        <v>108</v>
      </c>
      <c r="D99" s="43">
        <v>2</v>
      </c>
      <c r="E99" s="12"/>
    </row>
    <row r="100" spans="2:5" x14ac:dyDescent="0.25">
      <c r="B100" s="41">
        <v>47</v>
      </c>
      <c r="C100" s="18" t="s">
        <v>109</v>
      </c>
      <c r="D100" s="43">
        <v>2</v>
      </c>
      <c r="E100" s="12"/>
    </row>
    <row r="101" spans="2:5" x14ac:dyDescent="0.25">
      <c r="B101" s="41">
        <v>48</v>
      </c>
      <c r="C101" s="18" t="s">
        <v>110</v>
      </c>
      <c r="D101" s="43">
        <v>2</v>
      </c>
      <c r="E101" s="12"/>
    </row>
    <row r="102" spans="2:5" x14ac:dyDescent="0.25">
      <c r="B102" s="41">
        <v>49</v>
      </c>
      <c r="C102" s="18" t="s">
        <v>111</v>
      </c>
      <c r="D102" s="43">
        <v>2</v>
      </c>
      <c r="E102" s="12"/>
    </row>
    <row r="103" spans="2:5" x14ac:dyDescent="0.25">
      <c r="B103" s="41">
        <v>50</v>
      </c>
      <c r="C103" s="18" t="s">
        <v>112</v>
      </c>
      <c r="D103" s="43">
        <v>2</v>
      </c>
      <c r="E103" s="12"/>
    </row>
    <row r="104" spans="2:5" x14ac:dyDescent="0.25">
      <c r="B104" s="41">
        <v>51</v>
      </c>
      <c r="C104" s="18" t="s">
        <v>113</v>
      </c>
      <c r="D104" s="43">
        <v>2</v>
      </c>
      <c r="E104" s="12"/>
    </row>
    <row r="105" spans="2:5" x14ac:dyDescent="0.25">
      <c r="B105" s="41">
        <v>52</v>
      </c>
      <c r="C105" s="18" t="s">
        <v>114</v>
      </c>
      <c r="D105" s="43">
        <v>2</v>
      </c>
      <c r="E105" s="12"/>
    </row>
    <row r="106" spans="2:5" x14ac:dyDescent="0.25">
      <c r="B106" s="41">
        <v>53</v>
      </c>
      <c r="C106" s="18" t="s">
        <v>115</v>
      </c>
      <c r="D106" s="43">
        <v>2</v>
      </c>
      <c r="E106" s="12"/>
    </row>
    <row r="107" spans="2:5" x14ac:dyDescent="0.25">
      <c r="B107" s="41">
        <v>54</v>
      </c>
      <c r="C107" s="18" t="s">
        <v>116</v>
      </c>
      <c r="D107" s="43">
        <v>2</v>
      </c>
      <c r="E107" s="12"/>
    </row>
    <row r="108" spans="2:5" x14ac:dyDescent="0.25">
      <c r="B108" s="41">
        <v>55</v>
      </c>
      <c r="C108" s="18" t="s">
        <v>117</v>
      </c>
      <c r="D108" s="43">
        <v>2</v>
      </c>
      <c r="E108" s="12"/>
    </row>
    <row r="109" spans="2:5" x14ac:dyDescent="0.25">
      <c r="B109" s="41">
        <v>56</v>
      </c>
      <c r="C109" s="18" t="s">
        <v>118</v>
      </c>
      <c r="D109" s="43">
        <v>2</v>
      </c>
      <c r="E109" s="12"/>
    </row>
    <row r="110" spans="2:5" x14ac:dyDescent="0.25">
      <c r="B110" s="41">
        <v>57</v>
      </c>
      <c r="C110" s="18" t="s">
        <v>119</v>
      </c>
      <c r="D110" s="43">
        <v>2</v>
      </c>
      <c r="E110" s="12"/>
    </row>
    <row r="111" spans="2:5" x14ac:dyDescent="0.25">
      <c r="B111" s="41">
        <v>58</v>
      </c>
      <c r="C111" s="18" t="s">
        <v>120</v>
      </c>
      <c r="D111" s="43">
        <v>2</v>
      </c>
      <c r="E111" s="12"/>
    </row>
    <row r="112" spans="2:5" x14ac:dyDescent="0.25">
      <c r="B112" s="41">
        <v>59</v>
      </c>
      <c r="C112" s="18" t="s">
        <v>121</v>
      </c>
      <c r="D112" s="43">
        <v>2</v>
      </c>
      <c r="E112" s="12"/>
    </row>
    <row r="113" spans="2:5" x14ac:dyDescent="0.25">
      <c r="B113" s="41">
        <v>60</v>
      </c>
      <c r="C113" s="18" t="s">
        <v>122</v>
      </c>
      <c r="D113" s="43">
        <v>2</v>
      </c>
      <c r="E113" s="12"/>
    </row>
    <row r="114" spans="2:5" x14ac:dyDescent="0.25">
      <c r="B114" s="41">
        <v>61</v>
      </c>
      <c r="C114" s="18" t="s">
        <v>123</v>
      </c>
      <c r="D114" s="43">
        <v>2</v>
      </c>
      <c r="E114" s="12"/>
    </row>
    <row r="115" spans="2:5" x14ac:dyDescent="0.25">
      <c r="B115" s="41">
        <v>62</v>
      </c>
      <c r="C115" s="18" t="s">
        <v>124</v>
      </c>
      <c r="D115" s="43">
        <v>2</v>
      </c>
      <c r="E115" s="12"/>
    </row>
    <row r="116" spans="2:5" x14ac:dyDescent="0.25">
      <c r="B116" s="41">
        <v>63</v>
      </c>
      <c r="C116" s="18" t="s">
        <v>125</v>
      </c>
      <c r="D116" s="43">
        <v>2</v>
      </c>
      <c r="E116" s="12"/>
    </row>
    <row r="117" spans="2:5" x14ac:dyDescent="0.25">
      <c r="B117" s="41">
        <v>64</v>
      </c>
      <c r="C117" s="18" t="s">
        <v>126</v>
      </c>
      <c r="D117" s="43">
        <v>2</v>
      </c>
      <c r="E117" s="12"/>
    </row>
    <row r="118" spans="2:5" ht="28.5" x14ac:dyDescent="0.25">
      <c r="B118" s="46">
        <v>65</v>
      </c>
      <c r="C118" s="47" t="s">
        <v>127</v>
      </c>
      <c r="D118" s="45" t="s">
        <v>60</v>
      </c>
      <c r="E118" s="12"/>
    </row>
    <row r="119" spans="2:5" ht="28.5" x14ac:dyDescent="0.25">
      <c r="B119" s="46">
        <v>66</v>
      </c>
      <c r="C119" s="47" t="s">
        <v>128</v>
      </c>
      <c r="D119" s="45" t="s">
        <v>60</v>
      </c>
      <c r="E119" s="12"/>
    </row>
    <row r="120" spans="2:5" x14ac:dyDescent="0.25">
      <c r="B120" s="48">
        <v>67</v>
      </c>
      <c r="C120" s="49" t="s">
        <v>129</v>
      </c>
      <c r="D120" s="50" t="s">
        <v>187</v>
      </c>
      <c r="E120" s="12"/>
    </row>
    <row r="121" spans="2:5" x14ac:dyDescent="0.25">
      <c r="B121" s="48">
        <v>68</v>
      </c>
      <c r="C121" s="49" t="s">
        <v>130</v>
      </c>
      <c r="D121" s="50" t="s">
        <v>187</v>
      </c>
      <c r="E121" s="12"/>
    </row>
    <row r="122" spans="2:5" ht="28.5" x14ac:dyDescent="0.25">
      <c r="B122" s="46">
        <v>69</v>
      </c>
      <c r="C122" s="47" t="s">
        <v>131</v>
      </c>
      <c r="D122" s="45" t="s">
        <v>60</v>
      </c>
      <c r="E122" s="12"/>
    </row>
    <row r="123" spans="2:5" ht="28.5" x14ac:dyDescent="0.25">
      <c r="B123" s="46">
        <v>70</v>
      </c>
      <c r="C123" s="47" t="s">
        <v>132</v>
      </c>
      <c r="D123" s="45" t="s">
        <v>60</v>
      </c>
      <c r="E123" s="12"/>
    </row>
    <row r="124" spans="2:5" x14ac:dyDescent="0.25">
      <c r="B124" s="51">
        <v>71</v>
      </c>
      <c r="C124" s="52" t="s">
        <v>133</v>
      </c>
      <c r="D124" s="53">
        <v>2</v>
      </c>
      <c r="E124" s="12"/>
    </row>
    <row r="125" spans="2:5" ht="28.5" x14ac:dyDescent="0.25">
      <c r="B125" s="55">
        <v>72</v>
      </c>
      <c r="C125" s="56" t="s">
        <v>134</v>
      </c>
      <c r="D125" s="54" t="s">
        <v>61</v>
      </c>
      <c r="E125" s="12"/>
    </row>
    <row r="126" spans="2:5" ht="28.5" x14ac:dyDescent="0.25">
      <c r="B126" s="55">
        <v>73</v>
      </c>
      <c r="C126" s="56" t="s">
        <v>135</v>
      </c>
      <c r="D126" s="54" t="s">
        <v>61</v>
      </c>
      <c r="E126" s="12"/>
    </row>
    <row r="127" spans="2:5" x14ac:dyDescent="0.25">
      <c r="B127" s="41">
        <v>74</v>
      </c>
      <c r="C127" s="26" t="s">
        <v>136</v>
      </c>
      <c r="D127" s="43">
        <v>2</v>
      </c>
      <c r="E127" s="12"/>
    </row>
    <row r="128" spans="2:5" x14ac:dyDescent="0.25">
      <c r="B128" s="41">
        <v>75</v>
      </c>
      <c r="C128" s="26" t="s">
        <v>137</v>
      </c>
      <c r="D128" s="43">
        <v>2</v>
      </c>
      <c r="E128" s="12"/>
    </row>
    <row r="129" spans="2:5" x14ac:dyDescent="0.25">
      <c r="B129" s="41">
        <v>76</v>
      </c>
      <c r="C129" s="26" t="s">
        <v>138</v>
      </c>
      <c r="D129" s="43">
        <v>2</v>
      </c>
      <c r="E129" s="12"/>
    </row>
    <row r="130" spans="2:5" x14ac:dyDescent="0.25">
      <c r="B130" s="41">
        <v>77</v>
      </c>
      <c r="C130" s="26" t="s">
        <v>139</v>
      </c>
      <c r="D130" s="43">
        <v>2</v>
      </c>
      <c r="E130" s="12"/>
    </row>
    <row r="131" spans="2:5" x14ac:dyDescent="0.25">
      <c r="B131" s="41">
        <v>78</v>
      </c>
      <c r="C131" s="26" t="s">
        <v>140</v>
      </c>
      <c r="D131" s="43">
        <v>2</v>
      </c>
      <c r="E131" s="12"/>
    </row>
    <row r="132" spans="2:5" ht="28.5" x14ac:dyDescent="0.25">
      <c r="B132" s="57">
        <v>79</v>
      </c>
      <c r="C132" s="58" t="s">
        <v>141</v>
      </c>
      <c r="D132" s="59">
        <v>2</v>
      </c>
      <c r="E132" s="63" t="s">
        <v>188</v>
      </c>
    </row>
    <row r="133" spans="2:5" x14ac:dyDescent="0.25">
      <c r="B133" s="41">
        <v>80</v>
      </c>
      <c r="C133" s="26" t="s">
        <v>142</v>
      </c>
      <c r="D133" s="43">
        <v>2</v>
      </c>
      <c r="E133" s="12"/>
    </row>
    <row r="134" spans="2:5" x14ac:dyDescent="0.25">
      <c r="B134" s="41">
        <v>81</v>
      </c>
      <c r="C134" s="26" t="s">
        <v>143</v>
      </c>
      <c r="D134" s="43">
        <v>2</v>
      </c>
      <c r="E134" s="12"/>
    </row>
    <row r="135" spans="2:5" x14ac:dyDescent="0.25">
      <c r="B135" s="17" t="s">
        <v>144</v>
      </c>
      <c r="C135" s="18" t="s">
        <v>145</v>
      </c>
      <c r="D135" s="43">
        <v>2</v>
      </c>
      <c r="E135" s="12"/>
    </row>
    <row r="136" spans="2:5" x14ac:dyDescent="0.25">
      <c r="B136" s="17" t="s">
        <v>146</v>
      </c>
      <c r="C136" s="18" t="s">
        <v>147</v>
      </c>
      <c r="D136" s="43">
        <v>2</v>
      </c>
      <c r="E136" s="12"/>
    </row>
    <row r="137" spans="2:5" x14ac:dyDescent="0.25">
      <c r="B137" s="17" t="s">
        <v>148</v>
      </c>
      <c r="C137" s="18" t="s">
        <v>149</v>
      </c>
      <c r="D137" s="43">
        <v>2</v>
      </c>
      <c r="E137" s="12"/>
    </row>
    <row r="138" spans="2:5" x14ac:dyDescent="0.25">
      <c r="B138" s="17" t="s">
        <v>150</v>
      </c>
      <c r="C138" s="18" t="s">
        <v>151</v>
      </c>
      <c r="D138" s="43">
        <v>2</v>
      </c>
      <c r="E138" s="12"/>
    </row>
    <row r="139" spans="2:5" x14ac:dyDescent="0.25">
      <c r="B139" s="17" t="s">
        <v>152</v>
      </c>
      <c r="C139" s="18" t="s">
        <v>153</v>
      </c>
      <c r="D139" s="43">
        <v>2</v>
      </c>
      <c r="E139" s="12"/>
    </row>
    <row r="140" spans="2:5" x14ac:dyDescent="0.25">
      <c r="B140" s="17" t="s">
        <v>154</v>
      </c>
      <c r="C140" s="18" t="s">
        <v>155</v>
      </c>
      <c r="D140" s="43">
        <v>2</v>
      </c>
      <c r="E140" s="12"/>
    </row>
    <row r="141" spans="2:5" x14ac:dyDescent="0.25">
      <c r="B141" s="17" t="s">
        <v>156</v>
      </c>
      <c r="C141" s="18" t="s">
        <v>157</v>
      </c>
      <c r="D141" s="43">
        <v>2</v>
      </c>
      <c r="E141" s="12"/>
    </row>
    <row r="142" spans="2:5" x14ac:dyDescent="0.25">
      <c r="B142" s="17" t="s">
        <v>158</v>
      </c>
      <c r="C142" s="18" t="s">
        <v>159</v>
      </c>
      <c r="D142" s="43">
        <v>2</v>
      </c>
      <c r="E142" s="12"/>
    </row>
    <row r="143" spans="2:5" x14ac:dyDescent="0.25">
      <c r="B143" s="17" t="s">
        <v>160</v>
      </c>
      <c r="C143" s="18" t="s">
        <v>161</v>
      </c>
      <c r="D143" s="43">
        <v>2</v>
      </c>
      <c r="E143" s="12"/>
    </row>
    <row r="144" spans="2:5" x14ac:dyDescent="0.25">
      <c r="B144" s="17" t="s">
        <v>162</v>
      </c>
      <c r="C144" s="18" t="s">
        <v>163</v>
      </c>
      <c r="D144" s="43">
        <v>2</v>
      </c>
      <c r="E144" s="12"/>
    </row>
    <row r="145" spans="2:5" x14ac:dyDescent="0.25">
      <c r="B145" s="17" t="s">
        <v>164</v>
      </c>
      <c r="C145" s="18" t="s">
        <v>165</v>
      </c>
      <c r="D145" s="43">
        <v>2</v>
      </c>
      <c r="E145" s="12"/>
    </row>
    <row r="146" spans="2:5" x14ac:dyDescent="0.25">
      <c r="B146" s="17" t="s">
        <v>166</v>
      </c>
      <c r="C146" s="18" t="s">
        <v>167</v>
      </c>
      <c r="D146" s="43">
        <v>2</v>
      </c>
      <c r="E146" s="12"/>
    </row>
    <row r="147" spans="2:5" x14ac:dyDescent="0.25">
      <c r="B147" s="17" t="s">
        <v>168</v>
      </c>
      <c r="C147" s="18" t="s">
        <v>169</v>
      </c>
      <c r="D147" s="43">
        <v>2</v>
      </c>
      <c r="E147" s="12"/>
    </row>
    <row r="148" spans="2:5" x14ac:dyDescent="0.25">
      <c r="B148" s="17" t="s">
        <v>170</v>
      </c>
      <c r="C148" s="18" t="s">
        <v>171</v>
      </c>
      <c r="D148" s="43">
        <v>2</v>
      </c>
      <c r="E148" s="12"/>
    </row>
    <row r="149" spans="2:5" x14ac:dyDescent="0.25">
      <c r="B149" s="17" t="s">
        <v>172</v>
      </c>
      <c r="C149" s="18" t="s">
        <v>173</v>
      </c>
      <c r="D149" s="43">
        <v>2</v>
      </c>
      <c r="E149" s="12"/>
    </row>
    <row r="150" spans="2:5" x14ac:dyDescent="0.25">
      <c r="B150" s="17" t="s">
        <v>174</v>
      </c>
      <c r="C150" s="18" t="s">
        <v>175</v>
      </c>
      <c r="D150" s="43">
        <v>2</v>
      </c>
      <c r="E150" s="12"/>
    </row>
    <row r="151" spans="2:5" x14ac:dyDescent="0.25">
      <c r="B151" s="60" t="s">
        <v>176</v>
      </c>
      <c r="C151" s="56" t="s">
        <v>177</v>
      </c>
      <c r="D151" s="54" t="s">
        <v>61</v>
      </c>
      <c r="E151" s="12"/>
    </row>
    <row r="152" spans="2:5" x14ac:dyDescent="0.25">
      <c r="B152" s="17" t="s">
        <v>178</v>
      </c>
      <c r="C152" s="18" t="s">
        <v>179</v>
      </c>
      <c r="D152" s="43">
        <v>2</v>
      </c>
      <c r="E152" s="12"/>
    </row>
    <row r="153" spans="2:5" x14ac:dyDescent="0.25">
      <c r="B153" s="17">
        <v>100</v>
      </c>
      <c r="C153" s="18" t="s">
        <v>180</v>
      </c>
      <c r="D153" s="43">
        <v>2</v>
      </c>
      <c r="E153" s="12"/>
    </row>
    <row r="154" spans="2:5" x14ac:dyDescent="0.25">
      <c r="B154" s="17">
        <v>101</v>
      </c>
      <c r="C154" s="18" t="s">
        <v>11</v>
      </c>
      <c r="D154" s="43">
        <v>2</v>
      </c>
      <c r="E154" s="12"/>
    </row>
    <row r="155" spans="2:5" ht="42.75" x14ac:dyDescent="0.25">
      <c r="B155" s="61">
        <v>102</v>
      </c>
      <c r="C155" s="36" t="s">
        <v>181</v>
      </c>
      <c r="D155" s="45" t="s">
        <v>60</v>
      </c>
      <c r="E155" s="12"/>
    </row>
    <row r="156" spans="2:5" ht="42.75" x14ac:dyDescent="0.25">
      <c r="B156" s="61">
        <v>103</v>
      </c>
      <c r="C156" s="36" t="s">
        <v>182</v>
      </c>
      <c r="D156" s="45" t="s">
        <v>60</v>
      </c>
      <c r="E156" s="12"/>
    </row>
    <row r="157" spans="2:5" ht="42.75" x14ac:dyDescent="0.25">
      <c r="B157" s="61">
        <v>104</v>
      </c>
      <c r="C157" s="36" t="s">
        <v>183</v>
      </c>
      <c r="D157" s="45" t="s">
        <v>60</v>
      </c>
      <c r="E157" s="12"/>
    </row>
    <row r="158" spans="2:5" ht="42.75" x14ac:dyDescent="0.25">
      <c r="B158" s="61">
        <v>105</v>
      </c>
      <c r="C158" s="36" t="s">
        <v>184</v>
      </c>
      <c r="D158" s="45" t="s">
        <v>60</v>
      </c>
      <c r="E158" s="12"/>
    </row>
    <row r="159" spans="2:5" ht="42.75" x14ac:dyDescent="0.25">
      <c r="B159" s="61">
        <v>106</v>
      </c>
      <c r="C159" s="36" t="s">
        <v>185</v>
      </c>
      <c r="D159" s="45" t="s">
        <v>60</v>
      </c>
      <c r="E159" s="12"/>
    </row>
    <row r="160" spans="2:5" x14ac:dyDescent="0.25">
      <c r="B160" s="57">
        <v>107</v>
      </c>
      <c r="C160" s="58" t="s">
        <v>186</v>
      </c>
      <c r="D160" s="59">
        <v>2</v>
      </c>
      <c r="E160" s="10" t="s">
        <v>188</v>
      </c>
    </row>
    <row r="161" spans="1:5" x14ac:dyDescent="0.25">
      <c r="D161" s="20" t="s">
        <v>190</v>
      </c>
      <c r="E161" s="65">
        <f>SUM(E54:E160)</f>
        <v>19600</v>
      </c>
    </row>
    <row r="164" spans="1:5" x14ac:dyDescent="0.25">
      <c r="B164" s="6" t="s">
        <v>191</v>
      </c>
    </row>
    <row r="165" spans="1:5" x14ac:dyDescent="0.25">
      <c r="C165" s="67" t="s">
        <v>192</v>
      </c>
      <c r="D165" s="10">
        <f>SUMIF(D5:D48,2,E5:E48)</f>
        <v>217300</v>
      </c>
    </row>
    <row r="166" spans="1:5" ht="15.75" thickBot="1" x14ac:dyDescent="0.3">
      <c r="A166" s="66" t="s">
        <v>4</v>
      </c>
    </row>
    <row r="167" spans="1:5" x14ac:dyDescent="0.25">
      <c r="B167" s="44" t="s">
        <v>0</v>
      </c>
      <c r="C167" s="44" t="s">
        <v>1</v>
      </c>
    </row>
    <row r="168" spans="1:5" x14ac:dyDescent="0.25">
      <c r="B168" s="2">
        <v>6</v>
      </c>
      <c r="C168" s="3" t="s">
        <v>68</v>
      </c>
      <c r="D168" s="10">
        <f>IFERROR(VLOOKUP(B168,$B$54:$E$160,4,FALSE),"")</f>
        <v>0</v>
      </c>
    </row>
    <row r="169" spans="1:5" x14ac:dyDescent="0.25">
      <c r="B169" s="2">
        <v>12</v>
      </c>
      <c r="C169" s="3" t="s">
        <v>74</v>
      </c>
      <c r="D169" s="10">
        <f t="shared" ref="D169:D171" si="0">IFERROR(VLOOKUP(B169,$B$54:$E$160,4,FALSE),"")</f>
        <v>0</v>
      </c>
    </row>
    <row r="170" spans="1:5" x14ac:dyDescent="0.25">
      <c r="B170" s="2">
        <v>13</v>
      </c>
      <c r="C170" s="3" t="s">
        <v>75</v>
      </c>
      <c r="D170" s="10">
        <f t="shared" si="0"/>
        <v>0</v>
      </c>
    </row>
    <row r="171" spans="1:5" x14ac:dyDescent="0.25">
      <c r="B171" s="2">
        <v>20</v>
      </c>
      <c r="C171" s="3" t="s">
        <v>82</v>
      </c>
      <c r="D171" s="10">
        <f t="shared" si="0"/>
        <v>2500</v>
      </c>
    </row>
    <row r="172" spans="1:5" x14ac:dyDescent="0.25">
      <c r="C172" s="68" t="s">
        <v>193</v>
      </c>
      <c r="D172" s="69">
        <f>IFERROR(SUMIFS($E$54:$E$159,$D$54:$D$159,2,$C$54:$C$159,"Ajuste*Gravado"),"")</f>
        <v>1500</v>
      </c>
    </row>
    <row r="174" spans="1:5" x14ac:dyDescent="0.25">
      <c r="A174" s="70" t="s">
        <v>7</v>
      </c>
      <c r="B174" s="14" t="s">
        <v>194</v>
      </c>
      <c r="C174" s="14"/>
      <c r="D174" s="15">
        <f>IFERROR(D165-SUM(D168:D172),0)</f>
        <v>213300</v>
      </c>
    </row>
    <row r="175" spans="1:5" x14ac:dyDescent="0.25">
      <c r="C175" s="68" t="s">
        <v>212</v>
      </c>
      <c r="D175" s="10">
        <f>IFERROR(ROUND(((D174-VLOOKUP(D174,TANUAL,1))*VLOOKUP(D174,TANUAL,4)%)+VLOOKUP(D174,TANUAL,3),2),0)</f>
        <v>25544.9</v>
      </c>
    </row>
    <row r="176" spans="1:5" x14ac:dyDescent="0.25">
      <c r="C176" s="68" t="s">
        <v>213</v>
      </c>
      <c r="D176" s="12">
        <v>2000</v>
      </c>
    </row>
    <row r="177" spans="3:4" x14ac:dyDescent="0.25">
      <c r="C177" s="68" t="s">
        <v>214</v>
      </c>
      <c r="D177" s="10">
        <f>IFERROR(IF(D175&gt;=D176,D175-D176,0),0)</f>
        <v>23544.9</v>
      </c>
    </row>
    <row r="178" spans="3:4" x14ac:dyDescent="0.25">
      <c r="C178" s="68" t="s">
        <v>215</v>
      </c>
      <c r="D178" s="12">
        <v>23000</v>
      </c>
    </row>
    <row r="179" spans="3:4" x14ac:dyDescent="0.25">
      <c r="C179" s="68" t="s">
        <v>216</v>
      </c>
      <c r="D179" s="10">
        <f>IFERROR(D177-D178,0)</f>
        <v>544.90000000000146</v>
      </c>
    </row>
  </sheetData>
  <mergeCells count="1">
    <mergeCell ref="B174:C174"/>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3D16D-5A61-4D36-A939-80D9E3F11EFD}">
  <dimension ref="B3:G18"/>
  <sheetViews>
    <sheetView showGridLines="0" topLeftCell="A5" zoomScale="120" zoomScaleNormal="120" workbookViewId="0">
      <selection activeCell="C11" sqref="C11"/>
    </sheetView>
  </sheetViews>
  <sheetFormatPr baseColWidth="10" defaultRowHeight="15" x14ac:dyDescent="0.25"/>
  <cols>
    <col min="2" max="2" width="36.42578125" customWidth="1"/>
  </cols>
  <sheetData>
    <row r="3" spans="2:7" x14ac:dyDescent="0.25">
      <c r="B3" t="s">
        <v>204</v>
      </c>
      <c r="C3" s="10">
        <v>10171</v>
      </c>
    </row>
    <row r="4" spans="2:7" x14ac:dyDescent="0.25">
      <c r="B4" t="s">
        <v>203</v>
      </c>
      <c r="C4" s="10">
        <v>3439.46</v>
      </c>
    </row>
    <row r="5" spans="2:7" x14ac:dyDescent="0.25">
      <c r="B5" t="s">
        <v>205</v>
      </c>
      <c r="C5" s="76">
        <v>0.13800000000000001</v>
      </c>
    </row>
    <row r="6" spans="2:7" x14ac:dyDescent="0.25">
      <c r="B6" s="6" t="s">
        <v>206</v>
      </c>
      <c r="C6" s="6">
        <f>IFERROR(ROUND(C4*C5,2),0)</f>
        <v>474.65</v>
      </c>
    </row>
    <row r="8" spans="2:7" ht="116.25" customHeight="1" x14ac:dyDescent="0.25">
      <c r="B8" s="77" t="s">
        <v>207</v>
      </c>
      <c r="C8" s="78"/>
      <c r="D8" s="78"/>
      <c r="E8" s="78"/>
      <c r="F8" s="78"/>
      <c r="G8" s="78"/>
    </row>
    <row r="10" spans="2:7" x14ac:dyDescent="0.25">
      <c r="B10" t="s">
        <v>204</v>
      </c>
      <c r="C10" s="10">
        <v>10171</v>
      </c>
    </row>
    <row r="11" spans="2:7" x14ac:dyDescent="0.25">
      <c r="B11" t="s">
        <v>203</v>
      </c>
      <c r="C11" s="10">
        <v>3439.46</v>
      </c>
    </row>
    <row r="12" spans="2:7" x14ac:dyDescent="0.25">
      <c r="B12" t="s">
        <v>205</v>
      </c>
      <c r="C12" s="76">
        <v>0.13800000000000001</v>
      </c>
    </row>
    <row r="13" spans="2:7" x14ac:dyDescent="0.25">
      <c r="B13" s="6" t="s">
        <v>206</v>
      </c>
      <c r="C13" s="6">
        <f>IFERROR(ROUND(C11*C12,2),0)</f>
        <v>474.65</v>
      </c>
    </row>
    <row r="14" spans="2:7" x14ac:dyDescent="0.25">
      <c r="B14" t="s">
        <v>208</v>
      </c>
      <c r="C14">
        <f>IFERROR(ROUND(C13/30.4,2),0)</f>
        <v>15.61</v>
      </c>
    </row>
    <row r="15" spans="2:7" x14ac:dyDescent="0.25">
      <c r="B15" t="s">
        <v>209</v>
      </c>
      <c r="C15">
        <v>7</v>
      </c>
    </row>
    <row r="16" spans="2:7" x14ac:dyDescent="0.25">
      <c r="B16" s="6" t="s">
        <v>210</v>
      </c>
      <c r="C16" s="6">
        <f>IFERROR(ROUND(C14*C15,2),0)</f>
        <v>109.27</v>
      </c>
    </row>
    <row r="18" spans="2:7" ht="69.75" customHeight="1" x14ac:dyDescent="0.25">
      <c r="B18" s="77" t="s">
        <v>211</v>
      </c>
      <c r="C18" s="78"/>
      <c r="D18" s="78"/>
      <c r="E18" s="78"/>
      <c r="F18" s="78"/>
      <c r="G18" s="78"/>
    </row>
  </sheetData>
  <mergeCells count="2">
    <mergeCell ref="B8:G8"/>
    <mergeCell ref="B18:G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B10BB-76FE-4D08-8415-0CA8C7354893}">
  <dimension ref="B3:B9"/>
  <sheetViews>
    <sheetView showGridLines="0" zoomScale="120" zoomScaleNormal="120" workbookViewId="0">
      <selection activeCell="B5" sqref="B5"/>
    </sheetView>
  </sheetViews>
  <sheetFormatPr baseColWidth="10" defaultRowHeight="15" x14ac:dyDescent="0.25"/>
  <cols>
    <col min="2" max="2" width="113.140625" customWidth="1"/>
  </cols>
  <sheetData>
    <row r="3" spans="2:2" ht="195" x14ac:dyDescent="0.25">
      <c r="B3" s="79" t="s">
        <v>217</v>
      </c>
    </row>
    <row r="5" spans="2:2" ht="153" customHeight="1" x14ac:dyDescent="0.25">
      <c r="B5" s="80" t="s">
        <v>218</v>
      </c>
    </row>
    <row r="6" spans="2:2" ht="180" x14ac:dyDescent="0.25">
      <c r="B6" s="81" t="s">
        <v>219</v>
      </c>
    </row>
    <row r="7" spans="2:2" ht="180" x14ac:dyDescent="0.25">
      <c r="B7" s="80" t="s">
        <v>220</v>
      </c>
    </row>
    <row r="8" spans="2:2" ht="75" x14ac:dyDescent="0.25">
      <c r="B8" s="82" t="s">
        <v>221</v>
      </c>
    </row>
    <row r="9" spans="2:2" ht="305.25" customHeight="1" x14ac:dyDescent="0.25">
      <c r="B9" s="83" t="e" vm="1">
        <v>#VALUE!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38609-B2FA-485D-82F2-4D9F17091886}">
  <dimension ref="B4:K9"/>
  <sheetViews>
    <sheetView showGridLines="0" zoomScale="130" zoomScaleNormal="130" workbookViewId="0">
      <selection activeCell="B7" sqref="B7:K7"/>
    </sheetView>
  </sheetViews>
  <sheetFormatPr baseColWidth="10" defaultRowHeight="15" x14ac:dyDescent="0.25"/>
  <sheetData>
    <row r="4" spans="2:11" x14ac:dyDescent="0.25">
      <c r="B4" s="84" t="s">
        <v>222</v>
      </c>
      <c r="C4" s="84"/>
      <c r="D4" s="84"/>
      <c r="E4" s="84"/>
      <c r="F4" s="84"/>
      <c r="G4" s="84"/>
      <c r="H4" s="84"/>
      <c r="I4" s="84"/>
      <c r="J4" s="84"/>
      <c r="K4" s="84"/>
    </row>
    <row r="5" spans="2:11" ht="55.5" customHeight="1" x14ac:dyDescent="0.25">
      <c r="B5" s="85" t="s">
        <v>223</v>
      </c>
      <c r="C5" s="85"/>
      <c r="D5" s="85"/>
      <c r="E5" s="85"/>
      <c r="F5" s="85"/>
      <c r="G5" s="85"/>
      <c r="H5" s="85"/>
      <c r="I5" s="85"/>
      <c r="J5" s="85"/>
      <c r="K5" s="85"/>
    </row>
    <row r="6" spans="2:11" x14ac:dyDescent="0.25">
      <c r="B6" s="84" t="s">
        <v>224</v>
      </c>
      <c r="C6" s="84"/>
      <c r="D6" s="84"/>
      <c r="E6" s="84"/>
      <c r="F6" s="84"/>
      <c r="G6" s="84"/>
      <c r="H6" s="84"/>
      <c r="I6" s="84"/>
      <c r="J6" s="84"/>
      <c r="K6" s="84"/>
    </row>
    <row r="7" spans="2:11" ht="113.25" customHeight="1" x14ac:dyDescent="0.25">
      <c r="B7" s="86" t="s">
        <v>225</v>
      </c>
      <c r="C7" s="85"/>
      <c r="D7" s="85"/>
      <c r="E7" s="85"/>
      <c r="F7" s="85"/>
      <c r="G7" s="85"/>
      <c r="H7" s="85"/>
      <c r="I7" s="85"/>
      <c r="J7" s="85"/>
      <c r="K7" s="85"/>
    </row>
    <row r="8" spans="2:11" ht="306" customHeight="1" x14ac:dyDescent="0.25">
      <c r="B8" s="86" t="s">
        <v>227</v>
      </c>
      <c r="C8" s="86"/>
      <c r="D8" s="86"/>
      <c r="E8" s="86"/>
      <c r="F8" s="86"/>
      <c r="G8" s="86"/>
      <c r="H8" s="86"/>
      <c r="I8" s="86"/>
      <c r="J8" s="86"/>
      <c r="K8" s="86"/>
    </row>
    <row r="9" spans="2:11" ht="148.5" customHeight="1" x14ac:dyDescent="0.25">
      <c r="B9" s="87" t="s">
        <v>226</v>
      </c>
      <c r="C9" s="88"/>
      <c r="D9" s="88"/>
      <c r="E9" s="88"/>
      <c r="F9" s="88"/>
      <c r="G9" s="88"/>
      <c r="H9" s="88"/>
      <c r="I9" s="88"/>
      <c r="J9" s="88"/>
      <c r="K9" s="88"/>
    </row>
  </sheetData>
  <mergeCells count="6">
    <mergeCell ref="B4:K4"/>
    <mergeCell ref="B5:K5"/>
    <mergeCell ref="B6:K6"/>
    <mergeCell ref="B7:K7"/>
    <mergeCell ref="B8:K8"/>
    <mergeCell ref="B9:K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0CF7B-188A-4535-A9FC-0C7280642B29}">
  <dimension ref="B4:K44"/>
  <sheetViews>
    <sheetView showGridLines="0" tabSelected="1" zoomScale="120" zoomScaleNormal="120" workbookViewId="0">
      <selection activeCell="G39" sqref="G39"/>
    </sheetView>
  </sheetViews>
  <sheetFormatPr baseColWidth="10" defaultRowHeight="15" x14ac:dyDescent="0.25"/>
  <cols>
    <col min="2" max="2" width="12.140625" customWidth="1"/>
    <col min="3" max="3" width="12.7109375" customWidth="1"/>
    <col min="4" max="4" width="12.5703125" customWidth="1"/>
    <col min="5" max="5" width="12.42578125" customWidth="1"/>
    <col min="6" max="6" width="14.7109375" customWidth="1"/>
    <col min="7" max="7" width="26.140625" customWidth="1"/>
    <col min="10" max="10" width="16.28515625" customWidth="1"/>
  </cols>
  <sheetData>
    <row r="4" spans="2:11" ht="38.25" customHeight="1" x14ac:dyDescent="0.25">
      <c r="B4" s="85" t="s">
        <v>228</v>
      </c>
      <c r="C4" s="85"/>
      <c r="D4" s="85"/>
      <c r="E4" s="85"/>
      <c r="F4" s="85"/>
      <c r="G4" s="85"/>
      <c r="H4" s="85"/>
      <c r="I4" s="85"/>
      <c r="J4" s="85"/>
      <c r="K4" s="85"/>
    </row>
    <row r="5" spans="2:11" ht="65.25" customHeight="1" x14ac:dyDescent="0.25">
      <c r="B5" s="89" t="s">
        <v>229</v>
      </c>
      <c r="C5" s="89"/>
      <c r="D5" s="89"/>
      <c r="E5" s="89"/>
      <c r="F5" s="89"/>
      <c r="G5" s="89"/>
      <c r="H5" s="89"/>
      <c r="I5" s="89"/>
      <c r="J5" s="89"/>
      <c r="K5" s="89"/>
    </row>
    <row r="6" spans="2:11" ht="73.5" customHeight="1" x14ac:dyDescent="0.25">
      <c r="B6" s="90" t="s">
        <v>230</v>
      </c>
      <c r="C6" s="84"/>
      <c r="D6" s="84"/>
      <c r="E6" s="84"/>
      <c r="F6" s="84"/>
      <c r="G6" s="84"/>
      <c r="H6" s="84"/>
      <c r="I6" s="84"/>
      <c r="J6" s="84"/>
      <c r="K6" s="84"/>
    </row>
    <row r="8" spans="2:11" x14ac:dyDescent="0.25">
      <c r="C8" s="6" t="s">
        <v>191</v>
      </c>
    </row>
    <row r="9" spans="2:11" x14ac:dyDescent="0.25">
      <c r="D9" s="67" t="s">
        <v>192</v>
      </c>
      <c r="H9" s="10">
        <v>217300</v>
      </c>
    </row>
    <row r="10" spans="2:11" ht="15.75" thickBot="1" x14ac:dyDescent="0.3">
      <c r="B10" s="66" t="s">
        <v>4</v>
      </c>
    </row>
    <row r="11" spans="2:11" ht="28.5" x14ac:dyDescent="0.25">
      <c r="C11" s="93" t="s">
        <v>0</v>
      </c>
      <c r="D11" s="95" t="s">
        <v>1</v>
      </c>
      <c r="E11" s="95"/>
      <c r="F11" s="95"/>
      <c r="G11" s="95"/>
    </row>
    <row r="12" spans="2:11" ht="24.75" customHeight="1" x14ac:dyDescent="0.25">
      <c r="C12" s="94">
        <v>6</v>
      </c>
      <c r="D12" s="96" t="s">
        <v>68</v>
      </c>
      <c r="E12" s="96"/>
      <c r="F12" s="96"/>
      <c r="G12" s="96"/>
      <c r="H12" s="10">
        <v>0</v>
      </c>
    </row>
    <row r="13" spans="2:11" x14ac:dyDescent="0.25">
      <c r="C13" s="94">
        <v>12</v>
      </c>
      <c r="D13" s="96" t="s">
        <v>74</v>
      </c>
      <c r="E13" s="96"/>
      <c r="F13" s="96"/>
      <c r="G13" s="96"/>
      <c r="H13" s="10">
        <v>0</v>
      </c>
    </row>
    <row r="14" spans="2:11" x14ac:dyDescent="0.25">
      <c r="C14" s="94">
        <v>13</v>
      </c>
      <c r="D14" s="96" t="s">
        <v>75</v>
      </c>
      <c r="E14" s="96"/>
      <c r="F14" s="96"/>
      <c r="G14" s="96"/>
      <c r="H14" s="10">
        <v>0</v>
      </c>
    </row>
    <row r="15" spans="2:11" x14ac:dyDescent="0.25">
      <c r="C15" s="94">
        <v>20</v>
      </c>
      <c r="D15" s="96" t="s">
        <v>82</v>
      </c>
      <c r="E15" s="96"/>
      <c r="F15" s="96"/>
      <c r="G15" s="96"/>
      <c r="H15" s="10">
        <v>2500</v>
      </c>
    </row>
    <row r="16" spans="2:11" x14ac:dyDescent="0.25">
      <c r="D16" s="91" t="s">
        <v>193</v>
      </c>
      <c r="E16" s="92"/>
      <c r="F16" s="92"/>
      <c r="G16" s="92"/>
      <c r="H16" s="69">
        <v>1500</v>
      </c>
    </row>
    <row r="18" spans="2:11" x14ac:dyDescent="0.25">
      <c r="B18" s="70" t="s">
        <v>7</v>
      </c>
      <c r="C18" s="97" t="s">
        <v>194</v>
      </c>
      <c r="D18" s="97"/>
      <c r="H18" s="15">
        <f>IFERROR(H9-SUM(H12:H16),0)</f>
        <v>213300</v>
      </c>
    </row>
    <row r="19" spans="2:11" ht="19.5" customHeight="1" x14ac:dyDescent="0.25">
      <c r="D19" s="98" t="s">
        <v>212</v>
      </c>
      <c r="E19" s="98"/>
      <c r="F19" s="98"/>
      <c r="G19" s="98"/>
      <c r="H19" s="10">
        <f>IFERROR(ROUND(((H18-VLOOKUP(H18,TANUAL,1))*VLOOKUP(H18,TANUAL,4)%)+VLOOKUP(H18,TANUAL,3),2),0)</f>
        <v>25544.9</v>
      </c>
    </row>
    <row r="21" spans="2:11" ht="282.75" customHeight="1" x14ac:dyDescent="0.25">
      <c r="B21" s="99" t="s">
        <v>231</v>
      </c>
      <c r="C21" s="100"/>
      <c r="D21" s="100"/>
      <c r="E21" s="100"/>
      <c r="F21" s="100"/>
      <c r="G21" s="100"/>
      <c r="H21" s="100"/>
      <c r="I21" s="100"/>
      <c r="J21" s="100"/>
      <c r="K21" s="100"/>
    </row>
    <row r="24" spans="2:11" x14ac:dyDescent="0.25">
      <c r="B24" s="70" t="s">
        <v>7</v>
      </c>
      <c r="C24" s="97" t="s">
        <v>194</v>
      </c>
      <c r="D24" s="97"/>
      <c r="H24" s="15">
        <f>H18</f>
        <v>213300</v>
      </c>
    </row>
    <row r="25" spans="2:11" x14ac:dyDescent="0.25">
      <c r="D25" s="98" t="s">
        <v>212</v>
      </c>
      <c r="E25" s="98"/>
      <c r="F25" s="98"/>
      <c r="G25" s="98"/>
      <c r="H25" s="10">
        <f>IFERROR(ROUND(((H24-VLOOKUP(H24,TANUAL,1))*VLOOKUP(H24,TANUAL,4)%)+VLOOKUP(H24,TANUAL,3),2),0)</f>
        <v>25544.9</v>
      </c>
    </row>
    <row r="26" spans="2:11" ht="21" customHeight="1" x14ac:dyDescent="0.25">
      <c r="D26" s="98" t="s">
        <v>213</v>
      </c>
      <c r="E26" s="98"/>
      <c r="F26" s="98"/>
      <c r="H26" s="10">
        <f>G27-G28</f>
        <v>1850</v>
      </c>
    </row>
    <row r="27" spans="2:11" ht="20.25" customHeight="1" x14ac:dyDescent="0.25">
      <c r="D27" s="101" t="s">
        <v>233</v>
      </c>
      <c r="E27" s="101"/>
      <c r="F27" s="102"/>
      <c r="G27" s="12">
        <v>2000</v>
      </c>
    </row>
    <row r="28" spans="2:11" ht="38.25" customHeight="1" x14ac:dyDescent="0.25">
      <c r="D28" s="103" t="s">
        <v>232</v>
      </c>
      <c r="E28" s="103"/>
      <c r="F28" s="103"/>
      <c r="G28" s="13">
        <v>150</v>
      </c>
    </row>
    <row r="29" spans="2:11" ht="22.5" customHeight="1" x14ac:dyDescent="0.25">
      <c r="D29" s="98" t="s">
        <v>214</v>
      </c>
      <c r="E29" s="98"/>
      <c r="F29" s="98"/>
      <c r="G29" s="98"/>
      <c r="H29" s="63">
        <f>IFERROR(IF(H25&gt;=H26,H25-H26,0),0)</f>
        <v>23694.9</v>
      </c>
    </row>
    <row r="30" spans="2:11" ht="18.75" customHeight="1" x14ac:dyDescent="0.25">
      <c r="D30" s="98" t="s">
        <v>215</v>
      </c>
      <c r="E30" s="98"/>
      <c r="F30" s="98"/>
      <c r="G30" s="104"/>
      <c r="H30" s="13">
        <v>23000</v>
      </c>
    </row>
    <row r="31" spans="2:11" ht="36" customHeight="1" x14ac:dyDescent="0.25">
      <c r="D31" s="105" t="s">
        <v>216</v>
      </c>
      <c r="E31" s="105"/>
      <c r="F31" s="105"/>
      <c r="G31" s="105"/>
      <c r="H31" s="106">
        <f>IFERROR(H29-H30,0)</f>
        <v>694.90000000000146</v>
      </c>
    </row>
    <row r="33" spans="2:11" ht="89.25" customHeight="1" x14ac:dyDescent="0.25">
      <c r="B33" s="86" t="s">
        <v>234</v>
      </c>
      <c r="C33" s="85"/>
      <c r="D33" s="85"/>
      <c r="E33" s="85"/>
      <c r="F33" s="85"/>
      <c r="G33" s="85"/>
      <c r="H33" s="85"/>
      <c r="I33" s="85"/>
      <c r="J33" s="85"/>
      <c r="K33" s="85"/>
    </row>
    <row r="34" spans="2:11" ht="72.75" customHeight="1" x14ac:dyDescent="0.25">
      <c r="B34" s="86" t="s">
        <v>235</v>
      </c>
      <c r="C34" s="85"/>
      <c r="D34" s="85"/>
      <c r="E34" s="85"/>
      <c r="F34" s="85"/>
      <c r="G34" s="85"/>
      <c r="H34" s="85"/>
      <c r="I34" s="85"/>
      <c r="J34" s="85"/>
      <c r="K34" s="85"/>
    </row>
    <row r="36" spans="2:11" x14ac:dyDescent="0.25">
      <c r="B36" s="6" t="s">
        <v>236</v>
      </c>
    </row>
    <row r="37" spans="2:11" x14ac:dyDescent="0.25">
      <c r="C37" s="107" t="s">
        <v>237</v>
      </c>
      <c r="D37" s="107" t="s">
        <v>238</v>
      </c>
      <c r="E37" s="107" t="s">
        <v>190</v>
      </c>
    </row>
    <row r="38" spans="2:11" x14ac:dyDescent="0.25">
      <c r="B38" t="s">
        <v>239</v>
      </c>
      <c r="C38" s="108">
        <v>542</v>
      </c>
      <c r="D38" s="108">
        <v>542</v>
      </c>
      <c r="E38" s="108">
        <v>1084</v>
      </c>
    </row>
    <row r="39" spans="2:11" x14ac:dyDescent="0.25">
      <c r="B39" t="s">
        <v>240</v>
      </c>
      <c r="C39" s="108">
        <v>410.32</v>
      </c>
      <c r="D39" s="108">
        <v>410.32</v>
      </c>
      <c r="E39" s="108">
        <v>820.64</v>
      </c>
    </row>
    <row r="40" spans="2:11" x14ac:dyDescent="0.25">
      <c r="D40" s="20" t="s">
        <v>190</v>
      </c>
      <c r="E40" s="15">
        <f>SUM(E38:E39)</f>
        <v>1904.6399999999999</v>
      </c>
    </row>
    <row r="41" spans="2:11" x14ac:dyDescent="0.25">
      <c r="C41" s="109"/>
      <c r="D41" s="110" t="s">
        <v>241</v>
      </c>
      <c r="E41" s="111">
        <v>820.64</v>
      </c>
    </row>
    <row r="42" spans="2:11" x14ac:dyDescent="0.25">
      <c r="C42" s="6"/>
      <c r="D42" s="64" t="s">
        <v>242</v>
      </c>
      <c r="E42" s="15">
        <f>E40-E41</f>
        <v>1084</v>
      </c>
    </row>
    <row r="44" spans="2:11" x14ac:dyDescent="0.25">
      <c r="F44" s="10"/>
    </row>
  </sheetData>
  <mergeCells count="20">
    <mergeCell ref="D29:G29"/>
    <mergeCell ref="D30:G30"/>
    <mergeCell ref="D31:G31"/>
    <mergeCell ref="B33:K33"/>
    <mergeCell ref="B34:K34"/>
    <mergeCell ref="D19:G19"/>
    <mergeCell ref="B21:K21"/>
    <mergeCell ref="D25:G25"/>
    <mergeCell ref="D26:F26"/>
    <mergeCell ref="D28:F28"/>
    <mergeCell ref="D27:F27"/>
    <mergeCell ref="B4:K4"/>
    <mergeCell ref="B5:K5"/>
    <mergeCell ref="B6:K6"/>
    <mergeCell ref="D11:G11"/>
    <mergeCell ref="D12:G12"/>
    <mergeCell ref="D13:G13"/>
    <mergeCell ref="D14:G14"/>
    <mergeCell ref="D15:G15"/>
    <mergeCell ref="D16:G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333FF-F593-444B-B7D5-386A76E30D98}">
  <dimension ref="B4:E18"/>
  <sheetViews>
    <sheetView workbookViewId="0">
      <selection activeCell="D10" sqref="D10"/>
    </sheetView>
  </sheetViews>
  <sheetFormatPr baseColWidth="10" defaultRowHeight="15" x14ac:dyDescent="0.25"/>
  <cols>
    <col min="2" max="2" width="16.28515625" customWidth="1"/>
    <col min="3" max="3" width="16" customWidth="1"/>
    <col min="4" max="4" width="14.85546875" customWidth="1"/>
    <col min="5" max="5" width="12.42578125" customWidth="1"/>
  </cols>
  <sheetData>
    <row r="4" spans="2:5" ht="51" customHeight="1" thickBot="1" x14ac:dyDescent="0.3">
      <c r="B4" s="71" t="s">
        <v>202</v>
      </c>
      <c r="C4" s="71"/>
      <c r="D4" s="71"/>
      <c r="E4" s="71"/>
    </row>
    <row r="5" spans="2:5" ht="111" thickTop="1" x14ac:dyDescent="0.25">
      <c r="B5" s="72" t="s">
        <v>195</v>
      </c>
      <c r="C5" s="72" t="s">
        <v>196</v>
      </c>
      <c r="D5" s="72" t="s">
        <v>197</v>
      </c>
      <c r="E5" s="72" t="s">
        <v>198</v>
      </c>
    </row>
    <row r="6" spans="2:5" ht="16.5" thickBot="1" x14ac:dyDescent="0.3">
      <c r="B6" s="73" t="s">
        <v>199</v>
      </c>
      <c r="C6" s="73" t="s">
        <v>199</v>
      </c>
      <c r="D6" s="73" t="s">
        <v>199</v>
      </c>
      <c r="E6" s="73" t="s">
        <v>200</v>
      </c>
    </row>
    <row r="7" spans="2:5" ht="16.5" thickTop="1" x14ac:dyDescent="0.25">
      <c r="B7" s="74">
        <v>0.01</v>
      </c>
      <c r="C7" s="74">
        <v>8952.49</v>
      </c>
      <c r="D7" s="74">
        <v>0</v>
      </c>
      <c r="E7" s="74">
        <v>1.92</v>
      </c>
    </row>
    <row r="8" spans="2:5" ht="15.75" x14ac:dyDescent="0.25">
      <c r="B8" s="74">
        <v>8952.5</v>
      </c>
      <c r="C8" s="74">
        <v>75984.55</v>
      </c>
      <c r="D8" s="74">
        <v>171.88</v>
      </c>
      <c r="E8" s="74">
        <v>6.4</v>
      </c>
    </row>
    <row r="9" spans="2:5" ht="15.75" x14ac:dyDescent="0.25">
      <c r="B9" s="74">
        <v>75984.56</v>
      </c>
      <c r="C9" s="74">
        <v>133536.07</v>
      </c>
      <c r="D9" s="74">
        <v>4461.9399999999996</v>
      </c>
      <c r="E9" s="74">
        <v>10.88</v>
      </c>
    </row>
    <row r="10" spans="2:5" ht="15.75" x14ac:dyDescent="0.25">
      <c r="B10" s="74">
        <v>133536.07999999999</v>
      </c>
      <c r="C10" s="74">
        <v>155229.79999999999</v>
      </c>
      <c r="D10" s="74">
        <v>10723.55</v>
      </c>
      <c r="E10" s="74">
        <v>16</v>
      </c>
    </row>
    <row r="11" spans="2:5" ht="15.75" x14ac:dyDescent="0.25">
      <c r="B11" s="74">
        <v>155229.81</v>
      </c>
      <c r="C11" s="74">
        <v>185852.57</v>
      </c>
      <c r="D11" s="74">
        <v>14194.54</v>
      </c>
      <c r="E11" s="74">
        <v>17.920000000000002</v>
      </c>
    </row>
    <row r="12" spans="2:5" ht="15.75" x14ac:dyDescent="0.25">
      <c r="B12" s="74">
        <v>185852.58</v>
      </c>
      <c r="C12" s="74">
        <v>374837.88</v>
      </c>
      <c r="D12" s="74">
        <v>19682.13</v>
      </c>
      <c r="E12" s="74">
        <v>21.36</v>
      </c>
    </row>
    <row r="13" spans="2:5" ht="15.75" x14ac:dyDescent="0.25">
      <c r="B13" s="74">
        <v>374837.89</v>
      </c>
      <c r="C13" s="74">
        <v>590795.99</v>
      </c>
      <c r="D13" s="74">
        <v>60049.4</v>
      </c>
      <c r="E13" s="74">
        <v>23.52</v>
      </c>
    </row>
    <row r="14" spans="2:5" ht="15.75" x14ac:dyDescent="0.25">
      <c r="B14" s="74">
        <v>590796</v>
      </c>
      <c r="C14" s="74">
        <v>1127926.8400000001</v>
      </c>
      <c r="D14" s="74">
        <v>110842.74</v>
      </c>
      <c r="E14" s="74">
        <v>30</v>
      </c>
    </row>
    <row r="15" spans="2:5" ht="15.75" x14ac:dyDescent="0.25">
      <c r="B15" s="74">
        <v>1127926.8500000001</v>
      </c>
      <c r="C15" s="74">
        <v>1503902.46</v>
      </c>
      <c r="D15" s="74">
        <v>271981.99</v>
      </c>
      <c r="E15" s="74">
        <v>32</v>
      </c>
    </row>
    <row r="16" spans="2:5" ht="15.75" x14ac:dyDescent="0.25">
      <c r="B16" s="74">
        <v>1503902.47</v>
      </c>
      <c r="C16" s="74">
        <v>4511707.37</v>
      </c>
      <c r="D16" s="74">
        <v>392294.17</v>
      </c>
      <c r="E16" s="74">
        <v>34</v>
      </c>
    </row>
    <row r="17" spans="2:5" ht="16.5" thickBot="1" x14ac:dyDescent="0.3">
      <c r="B17" s="75">
        <v>4511707.38</v>
      </c>
      <c r="C17" s="75" t="s">
        <v>201</v>
      </c>
      <c r="D17" s="75">
        <v>1414947.85</v>
      </c>
      <c r="E17" s="75">
        <v>35</v>
      </c>
    </row>
    <row r="18" spans="2:5" ht="15.75" thickTop="1" x14ac:dyDescent="0.25"/>
  </sheetData>
  <mergeCells count="1">
    <mergeCell ref="B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ISR</vt:lpstr>
      <vt:lpstr>BASEISR</vt:lpstr>
      <vt:lpstr>SUBSIDIO</vt:lpstr>
      <vt:lpstr>ECFDI</vt:lpstr>
      <vt:lpstr>PREVISION</vt:lpstr>
      <vt:lpstr>AJUSTE</vt:lpstr>
      <vt:lpstr>TARIFA</vt:lpstr>
      <vt:lpstr>TANUAL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2026-01-07T15:14:33Z</dcterms:created>
  <dcterms:modified xsi:type="dcterms:W3CDTF">2026-01-07T19:31:10Z</dcterms:modified>
</cp:coreProperties>
</file>