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AMS\KINGSTON NEGRA\CURSOS\COFIDE\2026\04-02-2026 SUELDOS Y ASIMILADOS\"/>
    </mc:Choice>
  </mc:AlternateContent>
  <xr:revisionPtr revIDLastSave="0" documentId="13_ncr:1_{F73B5B0A-F4F8-4FD0-87F3-242C930B699E}" xr6:coauthVersionLast="47" xr6:coauthVersionMax="47" xr10:uidLastSave="{00000000-0000-0000-0000-000000000000}"/>
  <bookViews>
    <workbookView xWindow="-120" yWindow="-120" windowWidth="29040" windowHeight="15720" xr2:uid="{73AD54D3-0538-4634-9040-F12CFC09A6DE}"/>
  </bookViews>
  <sheets>
    <sheet name="SUBSIDIO" sheetId="1" r:id="rId1"/>
    <sheet name="AJUSTES" sheetId="2" r:id="rId2"/>
    <sheet name="DESPENSA" sheetId="3" r:id="rId3"/>
    <sheet name="AJUSTEA" sheetId="4" r:id="rId4"/>
    <sheet name="FALTAS" sheetId="6" r:id="rId5"/>
    <sheet name="TARIFA" sheetId="5" r:id="rId6"/>
  </sheets>
  <definedNames>
    <definedName name="TANUAL">TARIFA!$B$8:$E$18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C12" i="6"/>
  <c r="H30" i="4"/>
  <c r="C26" i="4" s="1"/>
  <c r="H23" i="4"/>
  <c r="C28" i="4" s="1"/>
  <c r="D22" i="4"/>
  <c r="C21" i="4"/>
  <c r="C19" i="4"/>
  <c r="C20" i="4"/>
  <c r="C18" i="4"/>
  <c r="C23" i="4" s="1"/>
  <c r="C24" i="4" s="1"/>
  <c r="C27" i="4" s="1"/>
  <c r="C29" i="4" s="1"/>
  <c r="H15" i="4"/>
  <c r="C31" i="4" s="1"/>
  <c r="D14" i="3" l="1"/>
  <c r="C13" i="3"/>
  <c r="C12" i="3"/>
  <c r="C11" i="3"/>
  <c r="C8" i="3"/>
  <c r="C7" i="3"/>
  <c r="C6" i="3"/>
  <c r="F23" i="2"/>
  <c r="G23" i="2"/>
  <c r="H23" i="2"/>
  <c r="H22" i="2"/>
  <c r="E23" i="2"/>
  <c r="C22" i="2"/>
  <c r="H21" i="2"/>
  <c r="F16" i="2"/>
  <c r="J16" i="2"/>
  <c r="J15" i="2"/>
  <c r="J14" i="2"/>
  <c r="E13" i="2"/>
  <c r="F10" i="2"/>
  <c r="G10" i="2"/>
  <c r="H10" i="2"/>
  <c r="E10" i="2"/>
  <c r="B7" i="2"/>
  <c r="C7" i="2" s="1"/>
  <c r="B8" i="2" s="1"/>
  <c r="C8" i="2" s="1"/>
  <c r="B9" i="2" s="1"/>
  <c r="C9" i="2" s="1"/>
  <c r="D7" i="2"/>
  <c r="D8" i="2" s="1"/>
  <c r="D9" i="2" s="1"/>
  <c r="D6" i="2"/>
  <c r="C6" i="2"/>
  <c r="B6" i="2"/>
  <c r="C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<sst xmlns="http://schemas.openxmlformats.org/spreadsheetml/2006/main" count="141" uniqueCount="92">
  <si>
    <t>c_PeriodicidadPago</t>
  </si>
  <si>
    <t>Descripción</t>
  </si>
  <si>
    <t>Diario</t>
  </si>
  <si>
    <t>Semanal</t>
  </si>
  <si>
    <t>Catorcenal</t>
  </si>
  <si>
    <t>Quincenal</t>
  </si>
  <si>
    <t>Mensual</t>
  </si>
  <si>
    <t>Bimestral</t>
  </si>
  <si>
    <t>Unidad obra</t>
  </si>
  <si>
    <t>Comisión</t>
  </si>
  <si>
    <t>Precio alzado</t>
  </si>
  <si>
    <t>Decenal</t>
  </si>
  <si>
    <t>Otra Periodicidad</t>
  </si>
  <si>
    <t>Guìa de llenado del CFDI de nòmina, pagina 41</t>
  </si>
  <si>
    <t>Estandar del complemento</t>
  </si>
  <si>
    <r>
      <rPr>
        <b/>
        <sz val="11"/>
        <color theme="1"/>
        <rFont val="Aptos Narrow"/>
        <family val="2"/>
        <scheme val="minor"/>
      </rPr>
      <t xml:space="preserve">Complementos para incorporar información fiscal en los CFDI
2.7.1.8. </t>
    </r>
    <r>
      <rPr>
        <sz val="11"/>
        <color theme="1"/>
        <rFont val="Aptos Narrow"/>
        <family val="2"/>
        <scheme val="minor"/>
      </rPr>
      <t xml:space="preserve">Para los efectos del artículo 29, segundo párrafo, fracciones III y VI del CFF, el SAT publicará en su Portal los complementos que permitan a los contribuyentes de sectores o actividades específicas, incorporar requisitos fiscales en los CFDI que expidan.
Los complementos que el SAT publique en su Portal, serán de uso obligatorio para los contribuyentes que les aplique, pasados treinta días naturales, contados a partir de su publicación en el citado Portal, salvo cuando exista alguna facilidad o disposición que establezca un periodo diferente o los libere de su uso.
</t>
    </r>
    <r>
      <rPr>
        <b/>
        <sz val="11"/>
        <color theme="1"/>
        <rFont val="Aptos Narrow"/>
        <family val="2"/>
        <scheme val="minor"/>
      </rPr>
      <t>Para el registro de los datos solicitados en los referidos complementos, se deberán aplicar los criterios establecidos en las Guías de llenado que al efecto se publiquen en el citado Portal.</t>
    </r>
    <r>
      <rPr>
        <sz val="11"/>
        <color theme="1"/>
        <rFont val="Aptos Narrow"/>
        <family val="2"/>
        <scheme val="minor"/>
      </rPr>
      <t xml:space="preserve">
CFF 29</t>
    </r>
  </si>
  <si>
    <r>
      <rPr>
        <b/>
        <sz val="11"/>
        <color theme="1"/>
        <rFont val="Aptos Narrow"/>
        <family val="2"/>
        <scheme val="minor"/>
      </rPr>
      <t>Artículo 24 LFT.</t>
    </r>
    <r>
      <rPr>
        <sz val="11"/>
        <color theme="1"/>
        <rFont val="Aptos Narrow"/>
        <family val="2"/>
        <scheme val="minor"/>
      </rPr>
      <t xml:space="preserve">- Las condiciones de trabajo deben hacerse constar por escrito cuando no existan contratos colectivos aplicables. Se harán dos ejemplares, por lo menos, de los cuales quedará uno en poder de cada parte.
</t>
    </r>
    <r>
      <rPr>
        <b/>
        <sz val="11"/>
        <color theme="1"/>
        <rFont val="Aptos Narrow"/>
        <family val="2"/>
        <scheme val="minor"/>
      </rPr>
      <t>Artículo 25 LFT.</t>
    </r>
    <r>
      <rPr>
        <sz val="11"/>
        <color theme="1"/>
        <rFont val="Aptos Narrow"/>
        <family val="2"/>
        <scheme val="minor"/>
      </rPr>
      <t>- El escrito en que consten las condiciones de trabajo deberá contener:
VI. 	La forma y el monto del salario;
VII. 	El día y el lugar de pago del salario;</t>
    </r>
  </si>
  <si>
    <r>
      <rPr>
        <b/>
        <sz val="11"/>
        <color theme="1"/>
        <rFont val="Aptos Narrow"/>
        <family val="2"/>
        <scheme val="minor"/>
      </rPr>
      <t>Artículo segundo tercer párrafo SE</t>
    </r>
    <r>
      <rPr>
        <sz val="11"/>
        <color theme="1"/>
        <rFont val="Aptos Narrow"/>
        <family val="2"/>
        <scheme val="minor"/>
      </rPr>
      <t xml:space="preserve">
Quienes realicen pagos por salarios correspondientes a periodos menores a un mes, para calcular el subsidio para el empleo correspondiente a cada pago, dividirán la cantidad que resulte de multiplicar el valor mensual de la Unidad de Medida y Actualización por 15.02% entre 30.4. El resultado así obtenido se multiplicará </t>
    </r>
    <r>
      <rPr>
        <b/>
        <sz val="11"/>
        <color rgb="FFFF0000"/>
        <rFont val="Aptos Narrow"/>
        <family val="2"/>
        <scheme val="minor"/>
      </rPr>
      <t>por el número de días al que corresponda el periodo de pago para determinar el monto del subsidio para el empleo que le corresponde a la persona trabajadora por dichos pagos.</t>
    </r>
  </si>
  <si>
    <t>Pago semanal</t>
  </si>
  <si>
    <t>Fecha final de pago</t>
  </si>
  <si>
    <t>Fecha inicial de pago</t>
  </si>
  <si>
    <t>Fecha de pago</t>
  </si>
  <si>
    <t>Salario del periodo</t>
  </si>
  <si>
    <t>ISR causado</t>
  </si>
  <si>
    <t>Subsidio al empleo causado</t>
  </si>
  <si>
    <t>ISR retenido</t>
  </si>
  <si>
    <t>Total</t>
  </si>
  <si>
    <t>❶</t>
  </si>
  <si>
    <t>Sueldos, Salarios  Rayas y Jornales</t>
  </si>
  <si>
    <t>Tipo</t>
  </si>
  <si>
    <t>Gravado</t>
  </si>
  <si>
    <t>Exento</t>
  </si>
  <si>
    <t>Seguridad social</t>
  </si>
  <si>
    <t>ISR</t>
  </si>
  <si>
    <t xml:space="preserve">Ajuste al Subsidio Causado </t>
  </si>
  <si>
    <t>Importe</t>
  </si>
  <si>
    <t>ISR ajustado por subsidio.</t>
  </si>
  <si>
    <t>Pago quincenal</t>
  </si>
  <si>
    <t>SÍ VALE</t>
  </si>
  <si>
    <t>Monedero electrónico expedido por:</t>
  </si>
  <si>
    <t>Importe de la dispersión</t>
  </si>
  <si>
    <t>Comisión por el uso del monedero electrónico</t>
  </si>
  <si>
    <t>IVA comisión</t>
  </si>
  <si>
    <t>Registro contable</t>
  </si>
  <si>
    <t>Anticipo a proveedores</t>
  </si>
  <si>
    <t>Gastos generales</t>
  </si>
  <si>
    <t>IVA acreditable pagado</t>
  </si>
  <si>
    <t>Bancos</t>
  </si>
  <si>
    <r>
      <rPr>
        <b/>
        <sz val="11"/>
        <color theme="1"/>
        <rFont val="Aptos Narrow"/>
        <family val="2"/>
        <scheme val="minor"/>
      </rPr>
      <t>Artículo 97 LISR</t>
    </r>
    <r>
      <rPr>
        <sz val="11"/>
        <color theme="1"/>
        <rFont val="Aptos Narrow"/>
        <family val="2"/>
        <scheme val="minor"/>
      </rPr>
      <t>. Las personas obligadas a efectuar retenciones en los términos del artículo 96 de esta Ley, calcularán el impuesto anual de cada persona que le hubiere prestado servicios personales subordinados.</t>
    </r>
  </si>
  <si>
    <r>
      <rPr>
        <b/>
        <sz val="11"/>
        <color theme="1"/>
        <rFont val="Aptos Narrow"/>
        <family val="2"/>
        <scheme val="minor"/>
      </rPr>
      <t>Artículo 94 LISR</t>
    </r>
    <r>
      <rPr>
        <sz val="11"/>
        <color theme="1"/>
        <rFont val="Aptos Narrow"/>
        <family val="2"/>
        <scheme val="minor"/>
      </rPr>
      <t>. 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r>
  </si>
  <si>
    <r>
      <rPr>
        <b/>
        <sz val="11"/>
        <color theme="1"/>
        <rFont val="Aptos Narrow"/>
        <family val="2"/>
        <scheme val="minor"/>
      </rPr>
      <t>Artículo 96 LISR</t>
    </r>
    <r>
      <rPr>
        <sz val="11"/>
        <color theme="1"/>
        <rFont val="Aptos Narrow"/>
        <family val="2"/>
        <scheme val="minor"/>
      </rPr>
      <t>. Quienes hagan pagos por los conceptos a que se refiere este Capítulo están obligados a efectuar retenciones y enteros mensuales que tendrán el carácter de pagos provisionales a cuenta del impuesto anual. No se efectuará retención a las personas que en el mes únicamente perciban un salario mínimo general correspondiente al área geográfica del contribuyente.</t>
    </r>
  </si>
  <si>
    <r>
      <rPr>
        <b/>
        <sz val="11"/>
        <color theme="1"/>
        <rFont val="Aptos Narrow"/>
        <family val="2"/>
        <scheme val="minor"/>
      </rPr>
      <t>Artículo 99 LISR.</t>
    </r>
    <r>
      <rPr>
        <sz val="11"/>
        <color theme="1"/>
        <rFont val="Aptos Narrow"/>
        <family val="2"/>
        <scheme val="minor"/>
      </rPr>
      <t xml:space="preserve"> Quienes hagan pagos por los conceptos a que se refiere este Capítulo, tendrán las siguientes obligaciones:
II.	Calcular el impuesto anual de las personas que les hubieren prestado servicios subordinados, en los términos del artículo 97 de esta Ley</t>
    </r>
  </si>
  <si>
    <t>El impuesto anual se determinará disminuyendo de la totalidad de los ingresos obtenidos en un año de calendario, por los conceptos a que se refiere este Capítulo, el impuesto local a los ingresos por salarios y en general por la prestación de un servicio personal subordinado que hubieran retenido en el año de calendario. Al resultado obtenido se le aplicará la tarifa del artículo 152 de esta Ley. Contra el impuesto que resulte a cargo del contribuyente se acreditará el importe de los pagos provisionales efectuados en los términos del artículo 96 de esta Ley.</t>
  </si>
  <si>
    <t>Ingresos</t>
  </si>
  <si>
    <t>Percepciones</t>
  </si>
  <si>
    <t>Anticipo de salarios</t>
  </si>
  <si>
    <t>Pagos hechos con exceso al trabajador</t>
  </si>
  <si>
    <t>Ausencia (Ausentismo)</t>
  </si>
  <si>
    <t>Ajustes a percepciones gravadas</t>
  </si>
  <si>
    <t>Ajustes a percepciones exentas</t>
  </si>
  <si>
    <t>Total de percepciones</t>
  </si>
  <si>
    <t>(-)</t>
  </si>
  <si>
    <t>(=) Base de ISR</t>
  </si>
  <si>
    <t>Total de ingresos</t>
  </si>
  <si>
    <t>Reintegro de ISR retenido en exceso (siempre que no haya sido enterado al SAT).</t>
  </si>
  <si>
    <t>(=) ISR retenido</t>
  </si>
  <si>
    <t>C. Tarifa para el cálculo del impuesto correspondiente a los ejercicios 2025 y 2026</t>
  </si>
  <si>
    <t>Límite inferior</t>
  </si>
  <si>
    <t>Límite superior</t>
  </si>
  <si>
    <t>Cuota fija</t>
  </si>
  <si>
    <t>Por ciento para aplicarse sobre el excedente del límite inferior</t>
  </si>
  <si>
    <t>$</t>
  </si>
  <si>
    <t>%</t>
  </si>
  <si>
    <t>En adelante</t>
  </si>
  <si>
    <t>I. Tarifa para el cálculo del impuesto correspondiente al ejercicio de 2025 a que se refieren los artículos 97 y 152 de la Ley del ISR, así como la regla 3.17.1.</t>
  </si>
  <si>
    <t>ISR cauasado</t>
  </si>
  <si>
    <r>
      <rPr>
        <b/>
        <sz val="11"/>
        <color theme="1"/>
        <rFont val="Aptos Narrow"/>
        <family val="2"/>
        <scheme val="minor"/>
      </rPr>
      <t>Decreto del subsidio al empleo (01/05/2024)</t>
    </r>
    <r>
      <rPr>
        <sz val="11"/>
        <color theme="1"/>
        <rFont val="Aptos Narrow"/>
        <family val="2"/>
        <scheme val="minor"/>
      </rPr>
      <t xml:space="preserve">
</t>
    </r>
    <r>
      <rPr>
        <b/>
        <sz val="11"/>
        <color theme="1"/>
        <rFont val="Aptos Narrow"/>
        <family val="2"/>
        <scheme val="minor"/>
      </rPr>
      <t>Artículo Tercero.</t>
    </r>
    <r>
      <rPr>
        <sz val="11"/>
        <color theme="1"/>
        <rFont val="Aptos Narrow"/>
        <family val="2"/>
        <scheme val="minor"/>
      </rPr>
      <t xml:space="preserve"> Las personas que estén obligadas a realizar el cálculo anual del impuesto sobre la renta en los términos del artículo 97 de la Ley del Impuesto sobre la Renta, y que apliquen el subsidio para el empleo establecido en el presente decreto, deben estar a lo siguiente:
</t>
    </r>
    <r>
      <rPr>
        <b/>
        <sz val="11"/>
        <color theme="1"/>
        <rFont val="Aptos Narrow"/>
        <family val="2"/>
        <scheme val="minor"/>
      </rPr>
      <t>I.</t>
    </r>
    <r>
      <rPr>
        <sz val="11"/>
        <color theme="1"/>
        <rFont val="Aptos Narrow"/>
        <family val="2"/>
        <scheme val="minor"/>
      </rPr>
      <t xml:space="preserve"> 	El impuesto anual se calculará restando del total de ingresos obtenidos en el año calendario, por los conceptos señalados en el primer párrafo o la fracción I del artículo 94 de la Ley del Impuesto sobre la Renta, el impuesto local a los ingresos por salarios y en general por la prestación de un servicio personal subordinado que hubieran retenido en el año calendario; al resultado obtenido se le aplicará la tarifa del artículo 152 de la misma ley. El impuesto a cargo del trabajador se disminuirá con la suma de las cantidades que por concepto de subsidio para el empleo mensual le correspondió al trabajador.
II. 	En el caso de que el impuesto calculado conforme al artículo 152 de la Ley del Impuesto sobre la Renta sea mayor que la suma de las cantidades que por concepto de subsidio para el empleo mensual le correspondió al trabajador, el retenedor considerará como impuesto a cargo del trabajador la diferencia que resulte. Contra el impuesto que resulte a cargo se acreditará el importe de los pagos provisionales realizados en los términos del artículo 96 de la citada ley.
III. 	En el caso de que el impuesto determinado conforme al artículo 152 de la Ley del Impuesto sobre la Renta sea menor a la suma de las cantidades que por concepto de subsidio para el empleo mensual le correspondió al trabajador, no habrá impuesto a cargo del trabajador, ni se entregará cantidad alguna a este último por concepto de subsidio para el empleo.</t>
    </r>
  </si>
  <si>
    <t>(-) Subsidio al empleo causado</t>
  </si>
  <si>
    <t>(=) Subsidio al empleo causado</t>
  </si>
  <si>
    <t>(=) Impuesto a cargo</t>
  </si>
  <si>
    <t>(-) Retención de ISR</t>
  </si>
  <si>
    <t>(=) ISR a cargo (a favor)</t>
  </si>
  <si>
    <t>Nomina se realiza los días jueves</t>
  </si>
  <si>
    <t>Lunes</t>
  </si>
  <si>
    <t>Martes</t>
  </si>
  <si>
    <t>Miércoles</t>
  </si>
  <si>
    <t>Jueves</t>
  </si>
  <si>
    <t>Viernes</t>
  </si>
  <si>
    <t>Sábado</t>
  </si>
  <si>
    <t>Domingo</t>
  </si>
  <si>
    <t>Falto</t>
  </si>
  <si>
    <t>Nomina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</si>
</sst>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5" x14ac:knownFonts="1">
    <font>
      <sz val="11"/>
      <color theme="1"/>
      <name val="Aptos Narrow"/>
      <family val="2"/>
      <scheme val="minor"/>
    </font>
    <font>
      <b/>
      <sz val="11"/>
      <color theme="0"/>
      <name val="Aptos Narrow"/>
      <family val="2"/>
      <scheme val="minor"/>
    </font>
    <font>
      <b/>
      <sz val="11"/>
      <color theme="1"/>
      <name val="Aptos Narrow"/>
      <family val="2"/>
      <scheme val="minor"/>
    </font>
    <font>
      <sz val="10"/>
      <name val="MS Sans Serif"/>
      <family val="2"/>
    </font>
    <font>
      <sz val="11"/>
      <name val="Arial"/>
      <family val="2"/>
    </font>
    <font>
      <sz val="11"/>
      <color theme="1"/>
      <name val="Arial"/>
      <family val="2"/>
    </font>
    <font>
      <b/>
      <sz val="11"/>
      <color rgb="FFFF0000"/>
      <name val="Aptos Narrow"/>
      <family val="2"/>
      <scheme val="minor"/>
    </font>
    <font>
      <sz val="11"/>
      <color theme="1"/>
      <name val="Calibri"/>
      <family val="2"/>
    </font>
    <font>
      <b/>
      <sz val="11"/>
      <color theme="1"/>
      <name val="Arial"/>
      <family val="2"/>
    </font>
    <font>
      <b/>
      <sz val="11"/>
      <color theme="3" tint="9.9978637043366805E-2"/>
      <name val="Aptos Narrow"/>
      <family val="2"/>
      <scheme val="minor"/>
    </font>
    <font>
      <b/>
      <sz val="11"/>
      <color rgb="FFC00000"/>
      <name val="Aptos Narrow"/>
      <family val="2"/>
      <scheme val="minor"/>
    </font>
    <font>
      <sz val="9"/>
      <color theme="1"/>
      <name val="Arial"/>
      <family val="2"/>
    </font>
    <font>
      <b/>
      <sz val="9"/>
      <color theme="1"/>
      <name val="Arial"/>
      <family val="2"/>
    </font>
    <font>
      <sz val="8"/>
      <color rgb="FF000000"/>
      <name val="Arial"/>
      <family val="2"/>
    </font>
    <font>
      <sz val="8"/>
      <name val="Aptos Narrow"/>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CFF99"/>
        <bgColor indexed="64"/>
      </patternFill>
    </fill>
    <fill>
      <patternFill patternType="solid">
        <fgColor theme="5" tint="0.39997558519241921"/>
        <bgColor indexed="64"/>
      </patternFill>
    </fill>
    <fill>
      <patternFill patternType="solid">
        <fgColor theme="3" tint="9.9978637043366805E-2"/>
        <bgColor indexed="64"/>
      </patternFill>
    </fill>
    <fill>
      <patternFill patternType="solid">
        <fgColor rgb="FF99FFCC"/>
        <bgColor indexed="64"/>
      </patternFill>
    </fill>
  </fills>
  <borders count="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double">
        <color rgb="FF000000"/>
      </top>
      <bottom/>
      <diagonal/>
    </border>
    <border>
      <left/>
      <right/>
      <top/>
      <bottom style="double">
        <color indexed="64"/>
      </bottom>
      <diagonal/>
    </border>
    <border>
      <left/>
      <right/>
      <top/>
      <bottom style="double">
        <color rgb="FF000000"/>
      </bottom>
      <diagonal/>
    </border>
  </borders>
  <cellStyleXfs count="2">
    <xf numFmtId="0" fontId="0" fillId="0" borderId="0"/>
    <xf numFmtId="0" fontId="3" fillId="0" borderId="0"/>
  </cellStyleXfs>
  <cellXfs count="72">
    <xf numFmtId="0" fontId="0" fillId="0" borderId="0" xfId="0"/>
    <xf numFmtId="0" fontId="4"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164" fontId="5" fillId="0" borderId="2" xfId="0" quotePrefix="1" applyNumberFormat="1" applyFont="1" applyBorder="1" applyAlignment="1">
      <alignment horizontal="center" vertical="center" wrapText="1"/>
    </xf>
    <xf numFmtId="0" fontId="0" fillId="0" borderId="0" xfId="0" applyAlignment="1">
      <alignment horizontal="center"/>
    </xf>
    <xf numFmtId="0" fontId="0" fillId="0" borderId="2" xfId="0" applyBorder="1" applyAlignment="1">
      <alignment horizontal="center" vertical="center"/>
    </xf>
    <xf numFmtId="0" fontId="2" fillId="0" borderId="0" xfId="0" applyFont="1"/>
    <xf numFmtId="0" fontId="0" fillId="3" borderId="2" xfId="0" applyFill="1" applyBorder="1" applyAlignment="1">
      <alignment horizontal="justify" vertical="center" wrapText="1"/>
    </xf>
    <xf numFmtId="0" fontId="0" fillId="3" borderId="2" xfId="0" applyFill="1" applyBorder="1" applyAlignment="1">
      <alignment horizontal="justify" vertical="center"/>
    </xf>
    <xf numFmtId="0" fontId="0" fillId="4" borderId="2" xfId="0" applyFill="1" applyBorder="1" applyAlignment="1">
      <alignment horizontal="justify" wrapText="1"/>
    </xf>
    <xf numFmtId="0" fontId="0" fillId="4" borderId="2" xfId="0" applyFill="1" applyBorder="1" applyAlignment="1">
      <alignment horizontal="justify"/>
    </xf>
    <xf numFmtId="0" fontId="0" fillId="5" borderId="2" xfId="0" applyFill="1" applyBorder="1" applyAlignment="1">
      <alignment horizontal="justify" wrapText="1"/>
    </xf>
    <xf numFmtId="0" fontId="0" fillId="5" borderId="2" xfId="0" applyFill="1" applyBorder="1" applyAlignment="1">
      <alignment horizontal="justify"/>
    </xf>
    <xf numFmtId="0" fontId="2" fillId="6" borderId="2" xfId="0" applyFont="1" applyFill="1" applyBorder="1" applyAlignment="1">
      <alignment horizontal="center" vertical="center" wrapText="1"/>
    </xf>
    <xf numFmtId="14" fontId="0" fillId="0" borderId="0" xfId="0" applyNumberFormat="1"/>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4" fontId="0" fillId="0" borderId="0" xfId="0" applyNumberFormat="1"/>
    <xf numFmtId="0" fontId="7" fillId="0" borderId="0" xfId="0" applyFont="1" applyAlignment="1">
      <alignment horizontal="center"/>
    </xf>
    <xf numFmtId="14" fontId="2" fillId="0" borderId="0" xfId="0" applyNumberFormat="1" applyFont="1"/>
    <xf numFmtId="4" fontId="2" fillId="0" borderId="0" xfId="0" applyNumberFormat="1" applyFont="1"/>
    <xf numFmtId="0" fontId="5" fillId="2" borderId="2" xfId="0" applyFont="1" applyFill="1" applyBorder="1" applyAlignment="1">
      <alignment horizontal="center" vertical="center"/>
    </xf>
    <xf numFmtId="165"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0" fillId="0" borderId="2" xfId="0" applyBorder="1"/>
    <xf numFmtId="0" fontId="5" fillId="0" borderId="2" xfId="0" applyFont="1" applyBorder="1" applyAlignment="1">
      <alignment horizontal="justify" vertical="center" wrapText="1"/>
    </xf>
    <xf numFmtId="4" fontId="0" fillId="0" borderId="2" xfId="0" applyNumberFormat="1" applyBorder="1"/>
    <xf numFmtId="4" fontId="0" fillId="0" borderId="2" xfId="0" applyNumberFormat="1" applyBorder="1" applyAlignment="1">
      <alignment vertical="center"/>
    </xf>
    <xf numFmtId="0" fontId="5" fillId="0" borderId="2" xfId="0" applyFont="1" applyBorder="1" applyAlignment="1">
      <alignment horizontal="center" vertical="center"/>
    </xf>
    <xf numFmtId="0" fontId="5" fillId="0" borderId="2" xfId="0" applyFont="1" applyBorder="1"/>
    <xf numFmtId="0" fontId="5" fillId="9" borderId="2" xfId="0" applyFont="1" applyFill="1" applyBorder="1" applyAlignment="1">
      <alignment horizontal="center" vertical="center" wrapText="1"/>
    </xf>
    <xf numFmtId="0" fontId="0" fillId="9" borderId="2" xfId="0" applyFill="1" applyBorder="1" applyAlignment="1">
      <alignment horizontal="center" vertical="center"/>
    </xf>
    <xf numFmtId="0" fontId="5" fillId="2" borderId="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0" fontId="5" fillId="0" borderId="2" xfId="0" applyFont="1" applyBorder="1" applyAlignment="1">
      <alignment vertical="center"/>
    </xf>
    <xf numFmtId="0" fontId="0" fillId="4" borderId="2" xfId="0" applyFill="1" applyBorder="1" applyAlignment="1">
      <alignment horizontal="justify" vertical="center"/>
    </xf>
    <xf numFmtId="0" fontId="0" fillId="10" borderId="2" xfId="0" applyFill="1" applyBorder="1" applyAlignment="1">
      <alignment horizontal="justify" vertical="center"/>
    </xf>
    <xf numFmtId="0" fontId="0" fillId="7" borderId="2" xfId="0" applyFill="1" applyBorder="1" applyAlignment="1">
      <alignment horizontal="justify" vertical="center" wrapText="1"/>
    </xf>
    <xf numFmtId="0" fontId="0" fillId="7" borderId="2" xfId="0" applyFill="1" applyBorder="1" applyAlignment="1">
      <alignment horizontal="justify" vertical="center"/>
    </xf>
    <xf numFmtId="0" fontId="2" fillId="11" borderId="0" xfId="0" applyFont="1" applyFill="1" applyAlignment="1">
      <alignment horizontal="center"/>
    </xf>
    <xf numFmtId="0" fontId="1" fillId="12" borderId="0" xfId="0" applyFont="1" applyFill="1" applyAlignment="1">
      <alignment horizontal="center" vertical="center"/>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8" fillId="2" borderId="1" xfId="0" applyFont="1" applyFill="1" applyBorder="1" applyAlignment="1">
      <alignment horizontal="center" vertical="center" wrapText="1"/>
    </xf>
    <xf numFmtId="0" fontId="2" fillId="0" borderId="0" xfId="0" applyFont="1" applyAlignment="1">
      <alignment horizontal="right" indent="1"/>
    </xf>
    <xf numFmtId="0" fontId="9" fillId="0" borderId="0" xfId="0" applyFont="1"/>
    <xf numFmtId="0" fontId="5" fillId="0" borderId="0" xfId="0" applyFont="1" applyBorder="1" applyAlignment="1">
      <alignment vertical="center" wrapText="1"/>
    </xf>
    <xf numFmtId="0" fontId="0" fillId="5" borderId="2" xfId="0" applyFill="1" applyBorder="1"/>
    <xf numFmtId="0" fontId="10" fillId="0" borderId="0" xfId="0" applyFont="1" applyAlignment="1">
      <alignment horizontal="center"/>
    </xf>
    <xf numFmtId="4" fontId="0" fillId="0" borderId="0" xfId="0" applyNumberFormat="1" applyAlignment="1">
      <alignment vertical="center"/>
    </xf>
    <xf numFmtId="0" fontId="10" fillId="0" borderId="0" xfId="0" applyFont="1"/>
    <xf numFmtId="4" fontId="10" fillId="0" borderId="0" xfId="0" applyNumberFormat="1" applyFont="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4" fontId="13" fillId="0" borderId="0" xfId="0" applyNumberFormat="1" applyFont="1" applyAlignment="1">
      <alignment horizontal="center" vertical="center" wrapText="1"/>
    </xf>
    <xf numFmtId="4" fontId="13" fillId="0" borderId="5" xfId="0" applyNumberFormat="1" applyFont="1" applyBorder="1" applyAlignment="1">
      <alignment horizontal="center" vertical="center" wrapText="1"/>
    </xf>
    <xf numFmtId="0" fontId="11" fillId="0" borderId="6" xfId="0" applyFont="1" applyBorder="1" applyAlignment="1">
      <alignment horizontal="justify" vertical="center"/>
    </xf>
    <xf numFmtId="0" fontId="12" fillId="0" borderId="0" xfId="0" applyFont="1" applyAlignment="1">
      <alignment horizontal="justify" vertical="center"/>
    </xf>
    <xf numFmtId="0" fontId="0" fillId="13" borderId="2" xfId="0" applyFill="1" applyBorder="1" applyAlignment="1">
      <alignment horizontal="justify" wrapText="1"/>
    </xf>
    <xf numFmtId="0" fontId="0" fillId="13" borderId="2" xfId="0" applyFill="1" applyBorder="1" applyAlignment="1">
      <alignment horizontal="justify"/>
    </xf>
    <xf numFmtId="0" fontId="6" fillId="0" borderId="0" xfId="0" applyFont="1"/>
    <xf numFmtId="4" fontId="6" fillId="0" borderId="0" xfId="0" applyNumberFormat="1" applyFont="1"/>
    <xf numFmtId="0" fontId="2" fillId="6" borderId="2" xfId="0" applyFont="1" applyFill="1" applyBorder="1" applyAlignment="1">
      <alignment horizontal="center"/>
    </xf>
    <xf numFmtId="0" fontId="6" fillId="0" borderId="0" xfId="0" applyFont="1" applyAlignment="1">
      <alignment horizontal="center"/>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2">
    <cellStyle name="Normal" xfId="0" builtinId="0"/>
    <cellStyle name="Normal 2 2" xfId="1" xr:uid="{AE22B17E-92BE-4D85-8D9A-8A22588CF198}"/>
  </cellStyles>
  <dxfs count="0"/>
  <tableStyles count="0" defaultTableStyle="TableStyleMedium2" defaultPivotStyle="PivotStyleLight16"/>
  <colors>
    <mruColors>
      <color rgb="FF99FFCC"/>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A87C-F245-49F3-978B-C3FA0473ECDE}">
  <dimension ref="B3:E29"/>
  <sheetViews>
    <sheetView showGridLines="0" tabSelected="1" zoomScale="120" zoomScaleNormal="120" workbookViewId="0">
      <selection activeCell="C6" sqref="C6"/>
    </sheetView>
  </sheetViews>
  <sheetFormatPr baseColWidth="10" defaultRowHeight="15" x14ac:dyDescent="0.25"/>
  <cols>
    <col min="2" max="2" width="27.28515625" customWidth="1"/>
    <col min="3" max="3" width="30.5703125" customWidth="1"/>
    <col min="5" max="5" width="23.5703125" customWidth="1"/>
  </cols>
  <sheetData>
    <row r="3" spans="2:3" ht="15.75" thickBot="1" x14ac:dyDescent="0.3"/>
    <row r="4" spans="2:3" x14ac:dyDescent="0.25">
      <c r="B4" s="1" t="s">
        <v>0</v>
      </c>
      <c r="C4" s="2" t="s">
        <v>1</v>
      </c>
    </row>
    <row r="5" spans="2:3" x14ac:dyDescent="0.25">
      <c r="B5" s="3">
        <v>1</v>
      </c>
      <c r="C5" s="4" t="s">
        <v>2</v>
      </c>
    </row>
    <row r="6" spans="2:3" x14ac:dyDescent="0.25">
      <c r="B6" s="3">
        <v>2</v>
      </c>
      <c r="C6" s="4" t="s">
        <v>3</v>
      </c>
    </row>
    <row r="7" spans="2:3" x14ac:dyDescent="0.25">
      <c r="B7" s="3">
        <v>3</v>
      </c>
      <c r="C7" s="4" t="s">
        <v>4</v>
      </c>
    </row>
    <row r="8" spans="2:3" x14ac:dyDescent="0.25">
      <c r="B8" s="3">
        <v>4</v>
      </c>
      <c r="C8" s="4" t="s">
        <v>5</v>
      </c>
    </row>
    <row r="9" spans="2:3" x14ac:dyDescent="0.25">
      <c r="B9" s="3">
        <v>5</v>
      </c>
      <c r="C9" s="4" t="s">
        <v>6</v>
      </c>
    </row>
    <row r="10" spans="2:3" x14ac:dyDescent="0.25">
      <c r="B10" s="3">
        <v>6</v>
      </c>
      <c r="C10" s="4" t="s">
        <v>7</v>
      </c>
    </row>
    <row r="11" spans="2:3" x14ac:dyDescent="0.25">
      <c r="B11" s="3">
        <v>7</v>
      </c>
      <c r="C11" s="4" t="s">
        <v>8</v>
      </c>
    </row>
    <row r="12" spans="2:3" x14ac:dyDescent="0.25">
      <c r="B12" s="3">
        <v>8</v>
      </c>
      <c r="C12" s="4" t="s">
        <v>9</v>
      </c>
    </row>
    <row r="13" spans="2:3" x14ac:dyDescent="0.25">
      <c r="B13" s="3">
        <v>9</v>
      </c>
      <c r="C13" s="4" t="s">
        <v>10</v>
      </c>
    </row>
    <row r="14" spans="2:3" x14ac:dyDescent="0.25">
      <c r="B14" s="5">
        <v>10</v>
      </c>
      <c r="C14" s="4" t="s">
        <v>11</v>
      </c>
    </row>
    <row r="15" spans="2:3" x14ac:dyDescent="0.25">
      <c r="B15" s="3">
        <v>99</v>
      </c>
      <c r="C15" s="4" t="s">
        <v>12</v>
      </c>
    </row>
    <row r="17" spans="2:5" x14ac:dyDescent="0.25">
      <c r="B17" s="8" t="s">
        <v>13</v>
      </c>
    </row>
    <row r="18" spans="2:5" ht="44.25" customHeight="1" x14ac:dyDescent="0.25">
      <c r="B18" s="7" t="e" vm="1">
        <v>#VALUE!</v>
      </c>
      <c r="C18" s="7"/>
      <c r="D18" s="7"/>
      <c r="E18" s="7"/>
    </row>
    <row r="20" spans="2:5" x14ac:dyDescent="0.25">
      <c r="B20" s="8" t="s">
        <v>14</v>
      </c>
    </row>
    <row r="21" spans="2:5" ht="83.25" customHeight="1" x14ac:dyDescent="0.25">
      <c r="B21" s="6" t="e" vm="2">
        <v>#VALUE!</v>
      </c>
      <c r="C21" s="6"/>
      <c r="D21" s="6"/>
      <c r="E21" s="6"/>
    </row>
    <row r="23" spans="2:5" ht="199.5" customHeight="1" x14ac:dyDescent="0.25">
      <c r="B23" s="9" t="s">
        <v>15</v>
      </c>
      <c r="C23" s="10"/>
      <c r="D23" s="10"/>
      <c r="E23" s="10"/>
    </row>
    <row r="25" spans="2:5" ht="138.75" customHeight="1" x14ac:dyDescent="0.25">
      <c r="B25" s="11" t="s">
        <v>16</v>
      </c>
      <c r="C25" s="12"/>
      <c r="D25" s="12"/>
      <c r="E25" s="12"/>
    </row>
    <row r="27" spans="2:5" ht="89.25" customHeight="1" x14ac:dyDescent="0.25">
      <c r="B27" s="13" t="s">
        <v>17</v>
      </c>
      <c r="C27" s="14"/>
      <c r="D27" s="14"/>
      <c r="E27" s="14"/>
    </row>
    <row r="29" spans="2:5" ht="235.5" customHeight="1" x14ac:dyDescent="0.25">
      <c r="B29" s="7" t="e" vm="3">
        <v>#VALUE!</v>
      </c>
      <c r="C29" s="7"/>
      <c r="D29" s="7"/>
      <c r="E29" s="7"/>
    </row>
  </sheetData>
  <mergeCells count="6">
    <mergeCell ref="B18:E18"/>
    <mergeCell ref="B21:E21"/>
    <mergeCell ref="B23:E23"/>
    <mergeCell ref="B25:E25"/>
    <mergeCell ref="B27:E27"/>
    <mergeCell ref="B29:E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E292-ECFA-439F-A455-BDECF60D0DD4}">
  <dimension ref="A3:J23"/>
  <sheetViews>
    <sheetView topLeftCell="A5" zoomScale="140" zoomScaleNormal="140" workbookViewId="0">
      <selection activeCell="I16" sqref="I16"/>
    </sheetView>
  </sheetViews>
  <sheetFormatPr baseColWidth="10" defaultRowHeight="15" x14ac:dyDescent="0.25"/>
  <cols>
    <col min="2" max="2" width="13.140625" customWidth="1"/>
    <col min="7" max="7" width="14.42578125" customWidth="1"/>
    <col min="9" max="9" width="29.140625" customWidth="1"/>
  </cols>
  <sheetData>
    <row r="3" spans="1:10" x14ac:dyDescent="0.25">
      <c r="B3" s="8" t="s">
        <v>18</v>
      </c>
    </row>
    <row r="4" spans="1:10" ht="45" x14ac:dyDescent="0.25">
      <c r="B4" s="15" t="s">
        <v>20</v>
      </c>
      <c r="C4" s="15" t="s">
        <v>19</v>
      </c>
      <c r="D4" s="15" t="s">
        <v>21</v>
      </c>
      <c r="E4" s="17" t="s">
        <v>22</v>
      </c>
      <c r="F4" s="18" t="s">
        <v>23</v>
      </c>
      <c r="G4" s="18" t="s">
        <v>24</v>
      </c>
      <c r="H4" s="18" t="s">
        <v>25</v>
      </c>
    </row>
    <row r="5" spans="1:10" x14ac:dyDescent="0.25">
      <c r="B5" s="16">
        <v>46020</v>
      </c>
      <c r="C5" s="16">
        <f>B5+6</f>
        <v>46026</v>
      </c>
      <c r="D5" s="16">
        <v>46024</v>
      </c>
      <c r="E5" s="19">
        <v>2450</v>
      </c>
      <c r="F5" s="19">
        <v>183.89</v>
      </c>
      <c r="G5" s="19">
        <v>123.33959565789475</v>
      </c>
      <c r="H5" s="19">
        <v>60.550404342105239</v>
      </c>
    </row>
    <row r="6" spans="1:10" x14ac:dyDescent="0.25">
      <c r="B6" s="16">
        <f>C5+1</f>
        <v>46027</v>
      </c>
      <c r="C6" s="16">
        <f>B6+6</f>
        <v>46033</v>
      </c>
      <c r="D6" s="16">
        <f>D5+7</f>
        <v>46031</v>
      </c>
      <c r="E6" s="19">
        <v>2450</v>
      </c>
      <c r="F6" s="19">
        <v>183.89</v>
      </c>
      <c r="G6" s="19">
        <v>123.33959565789475</v>
      </c>
      <c r="H6" s="19">
        <v>60.550404342105239</v>
      </c>
    </row>
    <row r="7" spans="1:10" x14ac:dyDescent="0.25">
      <c r="B7" s="16">
        <f t="shared" ref="B7:B11" si="0">C6+1</f>
        <v>46034</v>
      </c>
      <c r="C7" s="16">
        <f t="shared" ref="C7:C11" si="1">B7+6</f>
        <v>46040</v>
      </c>
      <c r="D7" s="16">
        <f t="shared" ref="D7:D11" si="2">D6+7</f>
        <v>46038</v>
      </c>
      <c r="E7" s="19">
        <v>2450</v>
      </c>
      <c r="F7" s="19">
        <v>183.89</v>
      </c>
      <c r="G7" s="19">
        <v>123.33959565789475</v>
      </c>
      <c r="H7" s="19">
        <v>60.550404342105239</v>
      </c>
    </row>
    <row r="8" spans="1:10" x14ac:dyDescent="0.25">
      <c r="B8" s="16">
        <f t="shared" si="0"/>
        <v>46041</v>
      </c>
      <c r="C8" s="16">
        <f t="shared" si="1"/>
        <v>46047</v>
      </c>
      <c r="D8" s="16">
        <f t="shared" si="2"/>
        <v>46045</v>
      </c>
      <c r="E8" s="19">
        <v>2450</v>
      </c>
      <c r="F8" s="19">
        <v>183.89</v>
      </c>
      <c r="G8" s="19">
        <v>123.33959565789475</v>
      </c>
      <c r="H8" s="19">
        <v>60.550404342105239</v>
      </c>
    </row>
    <row r="9" spans="1:10" x14ac:dyDescent="0.25">
      <c r="A9" s="20" t="s">
        <v>27</v>
      </c>
      <c r="B9" s="16">
        <f t="shared" si="0"/>
        <v>46048</v>
      </c>
      <c r="C9" s="16">
        <f t="shared" si="1"/>
        <v>46054</v>
      </c>
      <c r="D9" s="16">
        <f t="shared" si="2"/>
        <v>46052</v>
      </c>
      <c r="E9" s="19">
        <v>2450</v>
      </c>
      <c r="F9" s="19"/>
      <c r="G9" s="19"/>
      <c r="H9" s="19"/>
    </row>
    <row r="10" spans="1:10" x14ac:dyDescent="0.25">
      <c r="B10" s="16"/>
      <c r="C10" s="16"/>
      <c r="D10" s="21" t="s">
        <v>26</v>
      </c>
      <c r="E10" s="22">
        <f>SUM(E5:E9)</f>
        <v>12250</v>
      </c>
      <c r="F10" s="22">
        <f t="shared" ref="F10:H10" si="3">SUM(F5:F9)</f>
        <v>735.56</v>
      </c>
      <c r="G10" s="22">
        <f t="shared" si="3"/>
        <v>493.35838263157899</v>
      </c>
      <c r="H10" s="22">
        <f t="shared" si="3"/>
        <v>242.20161736842095</v>
      </c>
    </row>
    <row r="11" spans="1:10" x14ac:dyDescent="0.25">
      <c r="B11" s="16"/>
      <c r="C11" s="16"/>
      <c r="D11" s="16"/>
    </row>
    <row r="12" spans="1:10" ht="28.5" customHeight="1" x14ac:dyDescent="0.25">
      <c r="B12" s="23" t="s">
        <v>29</v>
      </c>
      <c r="C12" s="26" t="s">
        <v>1</v>
      </c>
      <c r="D12" s="26"/>
      <c r="E12" s="23" t="s">
        <v>30</v>
      </c>
      <c r="F12" s="23" t="s">
        <v>31</v>
      </c>
      <c r="H12" s="33" t="s">
        <v>29</v>
      </c>
      <c r="I12" s="33" t="s">
        <v>1</v>
      </c>
      <c r="J12" s="34" t="s">
        <v>35</v>
      </c>
    </row>
    <row r="13" spans="1:10" ht="39" customHeight="1" x14ac:dyDescent="0.25">
      <c r="B13" s="24">
        <v>1</v>
      </c>
      <c r="C13" s="28" t="s">
        <v>28</v>
      </c>
      <c r="D13" s="28"/>
      <c r="E13" s="30">
        <f>E9</f>
        <v>2450</v>
      </c>
      <c r="F13" s="27"/>
      <c r="H13" s="24">
        <v>1</v>
      </c>
      <c r="I13" s="4" t="s">
        <v>32</v>
      </c>
      <c r="J13" s="30">
        <v>32</v>
      </c>
    </row>
    <row r="14" spans="1:10" x14ac:dyDescent="0.25">
      <c r="H14" s="24">
        <v>2</v>
      </c>
      <c r="I14" s="4" t="s">
        <v>33</v>
      </c>
      <c r="J14" s="30">
        <f>F8</f>
        <v>183.89</v>
      </c>
    </row>
    <row r="15" spans="1:10" x14ac:dyDescent="0.25">
      <c r="B15" s="36" t="s">
        <v>29</v>
      </c>
      <c r="C15" s="37" t="s">
        <v>1</v>
      </c>
      <c r="D15" s="37"/>
      <c r="E15" s="37"/>
      <c r="F15" s="38" t="s">
        <v>35</v>
      </c>
      <c r="H15" s="24">
        <v>2</v>
      </c>
      <c r="I15" s="4" t="s">
        <v>33</v>
      </c>
      <c r="J15" s="30">
        <f>G10</f>
        <v>493.35838263157899</v>
      </c>
    </row>
    <row r="16" spans="1:10" ht="21" customHeight="1" x14ac:dyDescent="0.25">
      <c r="B16" s="24">
        <v>7</v>
      </c>
      <c r="C16" s="25" t="s">
        <v>36</v>
      </c>
      <c r="D16" s="25"/>
      <c r="E16" s="25"/>
      <c r="F16" s="29">
        <f>G10</f>
        <v>493.35838263157899</v>
      </c>
      <c r="H16" s="31">
        <v>107</v>
      </c>
      <c r="I16" s="39" t="s">
        <v>34</v>
      </c>
      <c r="J16" s="30">
        <f>G10</f>
        <v>493.35838263157899</v>
      </c>
    </row>
    <row r="19" spans="2:8" x14ac:dyDescent="0.25">
      <c r="B19" s="8" t="s">
        <v>37</v>
      </c>
    </row>
    <row r="20" spans="2:8" ht="45" x14ac:dyDescent="0.25">
      <c r="B20" s="15" t="s">
        <v>20</v>
      </c>
      <c r="C20" s="15" t="s">
        <v>19</v>
      </c>
      <c r="D20" s="15" t="s">
        <v>21</v>
      </c>
      <c r="E20" s="17" t="s">
        <v>22</v>
      </c>
      <c r="F20" s="18" t="s">
        <v>23</v>
      </c>
      <c r="G20" s="18" t="s">
        <v>24</v>
      </c>
      <c r="H20" s="18" t="s">
        <v>25</v>
      </c>
    </row>
    <row r="21" spans="2:8" x14ac:dyDescent="0.25">
      <c r="B21" s="16">
        <v>46054</v>
      </c>
      <c r="C21" s="16">
        <v>46068</v>
      </c>
      <c r="D21" s="16">
        <v>46066</v>
      </c>
      <c r="E21" s="19">
        <v>7500</v>
      </c>
      <c r="F21">
        <v>709.87</v>
      </c>
      <c r="G21" s="19">
        <v>0</v>
      </c>
      <c r="H21" s="19">
        <f>F21-G21</f>
        <v>709.87</v>
      </c>
    </row>
    <row r="22" spans="2:8" x14ac:dyDescent="0.25">
      <c r="B22" s="16">
        <v>46069</v>
      </c>
      <c r="C22" s="16">
        <f>EOMONTH(C21,0)</f>
        <v>46081</v>
      </c>
      <c r="D22" s="16">
        <v>46080</v>
      </c>
      <c r="E22" s="19">
        <v>2800</v>
      </c>
      <c r="F22" s="19">
        <v>160.53</v>
      </c>
      <c r="G22" s="19">
        <v>160.53</v>
      </c>
      <c r="H22" s="19">
        <f>F22-G22</f>
        <v>0</v>
      </c>
    </row>
    <row r="23" spans="2:8" x14ac:dyDescent="0.25">
      <c r="D23" s="8" t="s">
        <v>26</v>
      </c>
      <c r="E23" s="22">
        <f>SUM(E21:E22)</f>
        <v>10300</v>
      </c>
      <c r="F23" s="22">
        <f t="shared" ref="F23:H23" si="4">SUM(F21:F22)</f>
        <v>870.4</v>
      </c>
      <c r="G23" s="22">
        <f t="shared" si="4"/>
        <v>160.53</v>
      </c>
      <c r="H23" s="22">
        <f t="shared" si="4"/>
        <v>709.87</v>
      </c>
    </row>
  </sheetData>
  <mergeCells count="4">
    <mergeCell ref="C12:D12"/>
    <mergeCell ref="C13:D13"/>
    <mergeCell ref="C15:E15"/>
    <mergeCell ref="C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498C-3856-4C81-BA8F-A735E9DC0621}">
  <dimension ref="B3:D14"/>
  <sheetViews>
    <sheetView zoomScale="140" zoomScaleNormal="140" workbookViewId="0">
      <selection activeCell="D8" sqref="D8"/>
    </sheetView>
  </sheetViews>
  <sheetFormatPr baseColWidth="10" defaultRowHeight="15" x14ac:dyDescent="0.25"/>
  <cols>
    <col min="2" max="2" width="42.28515625" bestFit="1" customWidth="1"/>
  </cols>
  <sheetData>
    <row r="3" spans="2:4" x14ac:dyDescent="0.25">
      <c r="B3" t="s">
        <v>39</v>
      </c>
      <c r="C3" t="s">
        <v>38</v>
      </c>
    </row>
    <row r="5" spans="2:4" x14ac:dyDescent="0.25">
      <c r="B5" t="s">
        <v>40</v>
      </c>
      <c r="C5" s="19">
        <v>100000</v>
      </c>
    </row>
    <row r="6" spans="2:4" x14ac:dyDescent="0.25">
      <c r="B6" t="s">
        <v>41</v>
      </c>
      <c r="C6" s="19">
        <f>C5*0.03</f>
        <v>3000</v>
      </c>
    </row>
    <row r="7" spans="2:4" x14ac:dyDescent="0.25">
      <c r="B7" t="s">
        <v>42</v>
      </c>
      <c r="C7" s="19">
        <f>C6*0.16</f>
        <v>480</v>
      </c>
    </row>
    <row r="8" spans="2:4" x14ac:dyDescent="0.25">
      <c r="B8" s="8" t="s">
        <v>26</v>
      </c>
      <c r="C8" s="22">
        <f>SUM(C5:C7)</f>
        <v>103480</v>
      </c>
    </row>
    <row r="10" spans="2:4" x14ac:dyDescent="0.25">
      <c r="B10" s="8" t="s">
        <v>43</v>
      </c>
    </row>
    <row r="11" spans="2:4" x14ac:dyDescent="0.25">
      <c r="B11" t="s">
        <v>44</v>
      </c>
      <c r="C11" s="19">
        <f>C5</f>
        <v>100000</v>
      </c>
    </row>
    <row r="12" spans="2:4" x14ac:dyDescent="0.25">
      <c r="B12" t="s">
        <v>45</v>
      </c>
      <c r="C12" s="19">
        <f>C6</f>
        <v>3000</v>
      </c>
    </row>
    <row r="13" spans="2:4" x14ac:dyDescent="0.25">
      <c r="B13" t="s">
        <v>46</v>
      </c>
      <c r="C13" s="19">
        <f>C7</f>
        <v>480</v>
      </c>
    </row>
    <row r="14" spans="2:4" x14ac:dyDescent="0.25">
      <c r="B14" t="s">
        <v>47</v>
      </c>
      <c r="D14" s="19">
        <f>C8</f>
        <v>103480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3046-1EC1-45A3-A582-C38DCA354AAB}">
  <dimension ref="B3:I31"/>
  <sheetViews>
    <sheetView showGridLines="0" zoomScale="130" zoomScaleNormal="130" workbookViewId="0">
      <selection activeCell="F9" sqref="F9:H12"/>
    </sheetView>
  </sheetViews>
  <sheetFormatPr baseColWidth="10" defaultRowHeight="15" outlineLevelRow="1" x14ac:dyDescent="0.25"/>
  <cols>
    <col min="1" max="1" width="4.85546875" customWidth="1"/>
    <col min="2" max="2" width="36.42578125" customWidth="1"/>
    <col min="5" max="5" width="6" customWidth="1"/>
    <col min="7" max="7" width="36" customWidth="1"/>
  </cols>
  <sheetData>
    <row r="3" spans="2:9" ht="66" hidden="1" customHeight="1" outlineLevel="1" x14ac:dyDescent="0.25">
      <c r="B3" s="40" t="s">
        <v>49</v>
      </c>
      <c r="C3" s="40"/>
      <c r="D3" s="40"/>
      <c r="E3" s="40"/>
      <c r="F3" s="40"/>
      <c r="G3" s="40"/>
      <c r="H3" s="40"/>
      <c r="I3" s="40"/>
    </row>
    <row r="4" spans="2:9" ht="51" hidden="1" customHeight="1" outlineLevel="1" x14ac:dyDescent="0.25">
      <c r="B4" s="41" t="s">
        <v>50</v>
      </c>
      <c r="C4" s="41"/>
      <c r="D4" s="41"/>
      <c r="E4" s="41"/>
      <c r="F4" s="41"/>
      <c r="G4" s="41"/>
      <c r="H4" s="41"/>
      <c r="I4" s="41"/>
    </row>
    <row r="5" spans="2:9" ht="68.25" hidden="1" customHeight="1" outlineLevel="1" x14ac:dyDescent="0.25">
      <c r="B5" s="42" t="s">
        <v>51</v>
      </c>
      <c r="C5" s="43"/>
      <c r="D5" s="43"/>
      <c r="E5" s="43"/>
      <c r="F5" s="43"/>
      <c r="G5" s="43"/>
      <c r="H5" s="43"/>
      <c r="I5" s="43"/>
    </row>
    <row r="6" spans="2:9" ht="39" customHeight="1" collapsed="1" x14ac:dyDescent="0.25">
      <c r="B6" s="10" t="s">
        <v>48</v>
      </c>
      <c r="C6" s="10"/>
      <c r="D6" s="10"/>
      <c r="E6" s="10"/>
      <c r="F6" s="10"/>
      <c r="G6" s="10"/>
      <c r="H6" s="10"/>
      <c r="I6" s="10"/>
    </row>
    <row r="7" spans="2:9" ht="79.5" customHeight="1" x14ac:dyDescent="0.25">
      <c r="B7" s="10" t="s">
        <v>52</v>
      </c>
      <c r="C7" s="10"/>
      <c r="D7" s="10"/>
      <c r="E7" s="10"/>
      <c r="F7" s="10"/>
      <c r="G7" s="10"/>
      <c r="H7" s="10"/>
      <c r="I7" s="10"/>
    </row>
    <row r="8" spans="2:9" ht="15.75" thickBot="1" x14ac:dyDescent="0.3"/>
    <row r="9" spans="2:9" x14ac:dyDescent="0.25">
      <c r="B9" s="44" t="s">
        <v>53</v>
      </c>
      <c r="C9" s="44"/>
      <c r="D9" s="44"/>
      <c r="F9" s="48" t="s">
        <v>29</v>
      </c>
      <c r="G9" s="48" t="s">
        <v>1</v>
      </c>
      <c r="H9" s="48" t="s">
        <v>35</v>
      </c>
    </row>
    <row r="10" spans="2:9" x14ac:dyDescent="0.25">
      <c r="C10" s="45" t="s">
        <v>30</v>
      </c>
      <c r="D10" s="45" t="s">
        <v>31</v>
      </c>
      <c r="F10" s="24">
        <v>12</v>
      </c>
      <c r="G10" s="4" t="s">
        <v>55</v>
      </c>
      <c r="H10" s="30">
        <v>2500</v>
      </c>
    </row>
    <row r="11" spans="2:9" ht="28.5" x14ac:dyDescent="0.25">
      <c r="B11" s="8" t="s">
        <v>54</v>
      </c>
      <c r="C11" s="30">
        <v>258900</v>
      </c>
      <c r="D11" s="30">
        <v>145000</v>
      </c>
      <c r="E11" s="19"/>
      <c r="F11" s="24">
        <v>13</v>
      </c>
      <c r="G11" s="4" t="s">
        <v>56</v>
      </c>
      <c r="H11" s="30"/>
    </row>
    <row r="12" spans="2:9" x14ac:dyDescent="0.25">
      <c r="F12" s="24">
        <v>20</v>
      </c>
      <c r="G12" s="4" t="s">
        <v>57</v>
      </c>
      <c r="H12" s="30">
        <v>3000</v>
      </c>
    </row>
    <row r="13" spans="2:9" x14ac:dyDescent="0.25">
      <c r="G13" s="47" t="s">
        <v>58</v>
      </c>
      <c r="H13" s="30">
        <v>500</v>
      </c>
    </row>
    <row r="14" spans="2:9" x14ac:dyDescent="0.25">
      <c r="G14" s="47" t="s">
        <v>59</v>
      </c>
      <c r="H14" s="30"/>
    </row>
    <row r="15" spans="2:9" x14ac:dyDescent="0.25">
      <c r="C15" s="45" t="s">
        <v>30</v>
      </c>
      <c r="D15" s="45" t="s">
        <v>31</v>
      </c>
      <c r="G15" s="49" t="s">
        <v>26</v>
      </c>
      <c r="H15" s="22">
        <f>SUM(H10:H14)</f>
        <v>6000</v>
      </c>
    </row>
    <row r="16" spans="2:9" x14ac:dyDescent="0.25">
      <c r="B16" s="50" t="s">
        <v>60</v>
      </c>
      <c r="C16" s="29">
        <v>258900</v>
      </c>
      <c r="D16" s="29">
        <v>145000</v>
      </c>
    </row>
    <row r="17" spans="2:8" ht="15.75" thickBot="1" x14ac:dyDescent="0.3">
      <c r="B17" t="s">
        <v>61</v>
      </c>
    </row>
    <row r="18" spans="2:8" x14ac:dyDescent="0.25">
      <c r="B18" s="51" t="s">
        <v>55</v>
      </c>
      <c r="C18" s="29">
        <f>H10</f>
        <v>2500</v>
      </c>
      <c r="D18" s="52"/>
      <c r="F18" s="48" t="s">
        <v>29</v>
      </c>
      <c r="G18" s="48" t="s">
        <v>1</v>
      </c>
      <c r="H18" s="48" t="s">
        <v>35</v>
      </c>
    </row>
    <row r="19" spans="2:8" ht="28.5" x14ac:dyDescent="0.25">
      <c r="B19" s="51" t="s">
        <v>56</v>
      </c>
      <c r="C19" s="29">
        <f t="shared" ref="C19:C20" si="0">H11</f>
        <v>0</v>
      </c>
      <c r="D19" s="52"/>
      <c r="F19" s="24">
        <v>2</v>
      </c>
      <c r="G19" s="4" t="s">
        <v>33</v>
      </c>
      <c r="H19" s="30">
        <v>35000</v>
      </c>
    </row>
    <row r="20" spans="2:8" ht="15.75" thickBot="1" x14ac:dyDescent="0.3">
      <c r="B20" s="51" t="s">
        <v>57</v>
      </c>
      <c r="C20" s="29">
        <f t="shared" si="0"/>
        <v>3000</v>
      </c>
      <c r="D20" s="52"/>
      <c r="F20" s="53" t="s">
        <v>61</v>
      </c>
    </row>
    <row r="21" spans="2:8" x14ac:dyDescent="0.25">
      <c r="B21" s="46" t="s">
        <v>58</v>
      </c>
      <c r="C21" s="29">
        <f>H13</f>
        <v>500</v>
      </c>
      <c r="D21" s="52"/>
      <c r="F21" s="35" t="s">
        <v>29</v>
      </c>
      <c r="G21" s="2" t="s">
        <v>1</v>
      </c>
    </row>
    <row r="22" spans="2:8" ht="42.75" x14ac:dyDescent="0.25">
      <c r="B22" s="46" t="s">
        <v>59</v>
      </c>
      <c r="C22" s="52"/>
      <c r="D22" s="29">
        <f>H14</f>
        <v>0</v>
      </c>
      <c r="F22" s="24">
        <v>1</v>
      </c>
      <c r="G22" s="4" t="s">
        <v>64</v>
      </c>
      <c r="H22" s="54">
        <v>1450</v>
      </c>
    </row>
    <row r="23" spans="2:8" x14ac:dyDescent="0.25">
      <c r="B23" s="46" t="s">
        <v>62</v>
      </c>
      <c r="C23" s="22">
        <f>IFERROR(C16-SUM(C18:C22),0)</f>
        <v>252900</v>
      </c>
      <c r="G23" s="55" t="s">
        <v>65</v>
      </c>
      <c r="H23" s="56">
        <f>H19-H22</f>
        <v>33550</v>
      </c>
    </row>
    <row r="24" spans="2:8" x14ac:dyDescent="0.25">
      <c r="B24" s="46" t="s">
        <v>75</v>
      </c>
      <c r="C24" s="22">
        <f>IFERROR(ROUND(((C23-VLOOKUP(C23,TANUAL,1))*VLOOKUP(C23,TANUAL,4)%)+VLOOKUP(C23,TANUAL,3),2),0)</f>
        <v>34003.46</v>
      </c>
    </row>
    <row r="25" spans="2:8" ht="227.25" hidden="1" customHeight="1" outlineLevel="1" x14ac:dyDescent="0.25">
      <c r="B25" s="64" t="s">
        <v>76</v>
      </c>
      <c r="C25" s="65"/>
      <c r="D25" s="65"/>
      <c r="E25" s="65"/>
      <c r="F25" s="65"/>
      <c r="G25" s="65"/>
      <c r="H25" s="65"/>
    </row>
    <row r="26" spans="2:8" collapsed="1" x14ac:dyDescent="0.25">
      <c r="B26" s="46" t="s">
        <v>77</v>
      </c>
      <c r="C26" s="19">
        <f>H30</f>
        <v>1940</v>
      </c>
      <c r="G26" s="8" t="s">
        <v>24</v>
      </c>
      <c r="H26" s="19">
        <v>2500</v>
      </c>
    </row>
    <row r="27" spans="2:8" ht="15.75" thickBot="1" x14ac:dyDescent="0.3">
      <c r="B27" s="46" t="s">
        <v>79</v>
      </c>
      <c r="C27" s="19">
        <f>IF(C24&gt;=C26,C24-C26,0)</f>
        <v>32063.46</v>
      </c>
      <c r="F27" s="53" t="s">
        <v>61</v>
      </c>
    </row>
    <row r="28" spans="2:8" x14ac:dyDescent="0.25">
      <c r="B28" s="46" t="s">
        <v>80</v>
      </c>
      <c r="C28" s="19">
        <f>H23</f>
        <v>33550</v>
      </c>
      <c r="F28" s="48" t="s">
        <v>29</v>
      </c>
      <c r="G28" s="48" t="s">
        <v>1</v>
      </c>
    </row>
    <row r="29" spans="2:8" x14ac:dyDescent="0.25">
      <c r="B29" s="46" t="s">
        <v>81</v>
      </c>
      <c r="C29" s="19">
        <f>C27-C28</f>
        <v>-1486.5400000000009</v>
      </c>
      <c r="F29" s="31">
        <v>107</v>
      </c>
      <c r="G29" s="32" t="s">
        <v>34</v>
      </c>
      <c r="H29" s="19">
        <v>560</v>
      </c>
    </row>
    <row r="30" spans="2:8" x14ac:dyDescent="0.25">
      <c r="G30" s="66" t="s">
        <v>78</v>
      </c>
      <c r="H30" s="67">
        <f>H26-H29</f>
        <v>1940</v>
      </c>
    </row>
    <row r="31" spans="2:8" x14ac:dyDescent="0.25">
      <c r="B31" s="46" t="s">
        <v>63</v>
      </c>
      <c r="C31" s="22">
        <f>C11+D11-H15</f>
        <v>397900</v>
      </c>
    </row>
  </sheetData>
  <mergeCells count="7">
    <mergeCell ref="B25:H25"/>
    <mergeCell ref="B6:I6"/>
    <mergeCell ref="B3:I3"/>
    <mergeCell ref="B4:I4"/>
    <mergeCell ref="B5:I5"/>
    <mergeCell ref="B7:I7"/>
    <mergeCell ref="B9: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D43C-2579-4EF8-8114-59A1E2E612E2}">
  <dimension ref="B3:E16"/>
  <sheetViews>
    <sheetView zoomScale="120" zoomScaleNormal="120" workbookViewId="0">
      <selection activeCell="D19" sqref="D19"/>
    </sheetView>
  </sheetViews>
  <sheetFormatPr baseColWidth="10" defaultRowHeight="15" x14ac:dyDescent="0.25"/>
  <sheetData>
    <row r="3" spans="2:5" x14ac:dyDescent="0.25">
      <c r="B3" s="8" t="s">
        <v>82</v>
      </c>
    </row>
    <row r="4" spans="2:5" x14ac:dyDescent="0.25">
      <c r="C4" s="68" t="s">
        <v>35</v>
      </c>
    </row>
    <row r="5" spans="2:5" x14ac:dyDescent="0.25">
      <c r="B5" t="s">
        <v>83</v>
      </c>
      <c r="C5" s="29">
        <v>400</v>
      </c>
    </row>
    <row r="6" spans="2:5" x14ac:dyDescent="0.25">
      <c r="B6" t="s">
        <v>84</v>
      </c>
      <c r="C6" s="29">
        <v>400</v>
      </c>
    </row>
    <row r="7" spans="2:5" x14ac:dyDescent="0.25">
      <c r="B7" t="s">
        <v>85</v>
      </c>
      <c r="C7" s="29">
        <v>400</v>
      </c>
    </row>
    <row r="8" spans="2:5" x14ac:dyDescent="0.25">
      <c r="B8" t="s">
        <v>86</v>
      </c>
      <c r="C8" s="29">
        <v>400</v>
      </c>
    </row>
    <row r="9" spans="2:5" x14ac:dyDescent="0.25">
      <c r="B9" t="s">
        <v>87</v>
      </c>
      <c r="C9" s="29">
        <v>400</v>
      </c>
      <c r="D9" s="69" t="s">
        <v>90</v>
      </c>
    </row>
    <row r="10" spans="2:5" x14ac:dyDescent="0.25">
      <c r="B10" t="s">
        <v>88</v>
      </c>
      <c r="C10" s="29">
        <v>400</v>
      </c>
    </row>
    <row r="11" spans="2:5" x14ac:dyDescent="0.25">
      <c r="B11" t="s">
        <v>89</v>
      </c>
      <c r="C11" s="29">
        <v>400</v>
      </c>
    </row>
    <row r="12" spans="2:5" x14ac:dyDescent="0.25">
      <c r="B12" s="8" t="s">
        <v>26</v>
      </c>
      <c r="C12" s="22">
        <f>SUM(C5:C11)</f>
        <v>2800</v>
      </c>
    </row>
    <row r="14" spans="2:5" x14ac:dyDescent="0.25">
      <c r="B14" s="8" t="s">
        <v>91</v>
      </c>
    </row>
    <row r="15" spans="2:5" ht="18.75" customHeight="1" x14ac:dyDescent="0.25">
      <c r="B15" s="70" t="s">
        <v>29</v>
      </c>
      <c r="C15" s="71" t="s">
        <v>1</v>
      </c>
      <c r="D15" s="71"/>
      <c r="E15" s="70" t="s">
        <v>35</v>
      </c>
    </row>
    <row r="16" spans="2:5" ht="15.75" customHeight="1" x14ac:dyDescent="0.25">
      <c r="B16" s="24">
        <v>20</v>
      </c>
      <c r="C16" s="28" t="s">
        <v>57</v>
      </c>
      <c r="D16" s="28"/>
      <c r="E16" s="30">
        <f>C9</f>
        <v>400</v>
      </c>
    </row>
  </sheetData>
  <mergeCells count="2">
    <mergeCell ref="C15:D15"/>
    <mergeCell ref="C16:D1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0DB5-4592-4963-A9C0-BE8A116AA34B}">
  <dimension ref="B4:E19"/>
  <sheetViews>
    <sheetView workbookViewId="0">
      <selection activeCell="B8" sqref="B8:E18"/>
    </sheetView>
  </sheetViews>
  <sheetFormatPr baseColWidth="10" defaultRowHeight="15" x14ac:dyDescent="0.25"/>
  <sheetData>
    <row r="4" spans="2:5" ht="27.75" customHeight="1" x14ac:dyDescent="0.25">
      <c r="B4" s="63" t="s">
        <v>66</v>
      </c>
      <c r="C4" s="63"/>
      <c r="D4" s="63"/>
      <c r="E4" s="63"/>
    </row>
    <row r="5" spans="2:5" ht="58.5" customHeight="1" thickBot="1" x14ac:dyDescent="0.3">
      <c r="B5" s="62" t="s">
        <v>74</v>
      </c>
      <c r="C5" s="62"/>
      <c r="D5" s="62"/>
      <c r="E5" s="62"/>
    </row>
    <row r="6" spans="2:5" ht="57" thickTop="1" x14ac:dyDescent="0.25">
      <c r="B6" s="57" t="s">
        <v>67</v>
      </c>
      <c r="C6" s="57" t="s">
        <v>68</v>
      </c>
      <c r="D6" s="57" t="s">
        <v>69</v>
      </c>
      <c r="E6" s="57" t="s">
        <v>70</v>
      </c>
    </row>
    <row r="7" spans="2:5" ht="15.75" thickBot="1" x14ac:dyDescent="0.3">
      <c r="B7" s="58" t="s">
        <v>71</v>
      </c>
      <c r="C7" s="58" t="s">
        <v>71</v>
      </c>
      <c r="D7" s="58" t="s">
        <v>71</v>
      </c>
      <c r="E7" s="58" t="s">
        <v>72</v>
      </c>
    </row>
    <row r="8" spans="2:5" ht="15.75" thickTop="1" x14ac:dyDescent="0.25">
      <c r="B8" s="59">
        <v>0.01</v>
      </c>
      <c r="C8" s="60">
        <v>8952.49</v>
      </c>
      <c r="D8" s="59">
        <v>0</v>
      </c>
      <c r="E8" s="59">
        <v>1.92</v>
      </c>
    </row>
    <row r="9" spans="2:5" x14ac:dyDescent="0.25">
      <c r="B9" s="60">
        <v>8952.5</v>
      </c>
      <c r="C9" s="60">
        <v>75984.55</v>
      </c>
      <c r="D9" s="59">
        <v>171.88</v>
      </c>
      <c r="E9" s="59">
        <v>6.4</v>
      </c>
    </row>
    <row r="10" spans="2:5" x14ac:dyDescent="0.25">
      <c r="B10" s="60">
        <v>75984.56</v>
      </c>
      <c r="C10" s="60">
        <v>133536.07</v>
      </c>
      <c r="D10" s="60">
        <v>4461.9399999999996</v>
      </c>
      <c r="E10" s="59">
        <v>10.88</v>
      </c>
    </row>
    <row r="11" spans="2:5" x14ac:dyDescent="0.25">
      <c r="B11" s="60">
        <v>133536.07999999999</v>
      </c>
      <c r="C11" s="60">
        <v>155229.79999999999</v>
      </c>
      <c r="D11" s="60">
        <v>10723.55</v>
      </c>
      <c r="E11" s="59">
        <v>16</v>
      </c>
    </row>
    <row r="12" spans="2:5" x14ac:dyDescent="0.25">
      <c r="B12" s="60">
        <v>155229.81</v>
      </c>
      <c r="C12" s="60">
        <v>185852.57</v>
      </c>
      <c r="D12" s="60">
        <v>14194.54</v>
      </c>
      <c r="E12" s="59">
        <v>17.920000000000002</v>
      </c>
    </row>
    <row r="13" spans="2:5" x14ac:dyDescent="0.25">
      <c r="B13" s="60">
        <v>185852.58</v>
      </c>
      <c r="C13" s="60">
        <v>374837.88</v>
      </c>
      <c r="D13" s="60">
        <v>19682.13</v>
      </c>
      <c r="E13" s="59">
        <v>21.36</v>
      </c>
    </row>
    <row r="14" spans="2:5" x14ac:dyDescent="0.25">
      <c r="B14" s="60">
        <v>374837.89</v>
      </c>
      <c r="C14" s="60">
        <v>590795.99</v>
      </c>
      <c r="D14" s="60">
        <v>60049.4</v>
      </c>
      <c r="E14" s="59">
        <v>23.52</v>
      </c>
    </row>
    <row r="15" spans="2:5" x14ac:dyDescent="0.25">
      <c r="B15" s="60">
        <v>590796</v>
      </c>
      <c r="C15" s="60">
        <v>1127926.8400000001</v>
      </c>
      <c r="D15" s="60">
        <v>110842.74</v>
      </c>
      <c r="E15" s="59">
        <v>30</v>
      </c>
    </row>
    <row r="16" spans="2:5" x14ac:dyDescent="0.25">
      <c r="B16" s="60">
        <v>1127926.8500000001</v>
      </c>
      <c r="C16" s="60">
        <v>1503902.46</v>
      </c>
      <c r="D16" s="60">
        <v>271981.99</v>
      </c>
      <c r="E16" s="59">
        <v>32</v>
      </c>
    </row>
    <row r="17" spans="2:5" x14ac:dyDescent="0.25">
      <c r="B17" s="60">
        <v>1503902.47</v>
      </c>
      <c r="C17" s="60">
        <v>4511707.37</v>
      </c>
      <c r="D17" s="60">
        <v>392294.17</v>
      </c>
      <c r="E17" s="59">
        <v>34</v>
      </c>
    </row>
    <row r="18" spans="2:5" ht="15.75" thickBot="1" x14ac:dyDescent="0.3">
      <c r="B18" s="61">
        <v>4511707.38</v>
      </c>
      <c r="C18" s="58" t="s">
        <v>73</v>
      </c>
      <c r="D18" s="61">
        <v>1414947.85</v>
      </c>
      <c r="E18" s="58">
        <v>35</v>
      </c>
    </row>
    <row r="19" spans="2:5" ht="15.75" thickTop="1" x14ac:dyDescent="0.25"/>
  </sheetData>
  <mergeCells count="2">
    <mergeCell ref="B5:E5"/>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SUBSIDIO</vt:lpstr>
      <vt:lpstr>AJUSTES</vt:lpstr>
      <vt:lpstr>DESPENSA</vt:lpstr>
      <vt:lpstr>AJUSTEA</vt:lpstr>
      <vt:lpstr>FALTAS</vt:lpstr>
      <vt:lpstr>TARIFA</vt:lpstr>
      <vt:lpstr>TANUAL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2026-02-04T21:22:57Z</dcterms:created>
  <dcterms:modified xsi:type="dcterms:W3CDTF">2026-02-05T00:37:48Z</dcterms:modified>
</cp:coreProperties>
</file>