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msy\ams\KINGSTON NEGRA\CURSOS\COFIDE\2026\03-06-2026 TALLER NOMINA\"/>
    </mc:Choice>
  </mc:AlternateContent>
  <xr:revisionPtr revIDLastSave="0" documentId="8_{74971415-8EC7-4896-B1EA-4569B644331A}" xr6:coauthVersionLast="47" xr6:coauthVersionMax="47" xr10:uidLastSave="{00000000-0000-0000-0000-000000000000}"/>
  <bookViews>
    <workbookView xWindow="-120" yWindow="-120" windowWidth="29040" windowHeight="15720" xr2:uid="{8233EE38-8E60-4A8C-9464-EFF749671578}"/>
  </bookViews>
  <sheets>
    <sheet name="CFDI" sheetId="1" r:id="rId1"/>
    <sheet name="TE" sheetId="3" r:id="rId2"/>
    <sheet name="TARIFA" sheetId="2" r:id="rId3"/>
  </sheets>
  <definedNames>
    <definedName name="TCONVER">TARIFA!$H$7:$K$17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" i="1" l="1"/>
  <c r="D6" i="1"/>
  <c r="D5" i="1"/>
  <c r="D20" i="1"/>
  <c r="D17" i="1"/>
  <c r="D15" i="1"/>
  <c r="D13" i="1"/>
  <c r="D10" i="1"/>
  <c r="H9" i="2"/>
  <c r="H10" i="2"/>
  <c r="H11" i="2"/>
  <c r="H12" i="2"/>
  <c r="H13" i="2"/>
  <c r="H14" i="2"/>
  <c r="H15" i="2"/>
  <c r="H16" i="2"/>
  <c r="H17" i="2"/>
  <c r="H8" i="2"/>
  <c r="I1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J17" i="2"/>
  <c r="J7" i="2"/>
  <c r="I7" i="2"/>
  <c r="D16" i="1" l="1"/>
  <c r="D18" i="1" s="1"/>
  <c r="D21" i="1" s="1"/>
  <c r="D22" i="1" l="1"/>
</calcChain>
</file>

<file path=xl/sharedStrings.xml><?xml version="1.0" encoding="utf-8"?>
<sst xmlns="http://schemas.openxmlformats.org/spreadsheetml/2006/main" count="53" uniqueCount="35">
  <si>
    <t>c_TipoPercepcion</t>
  </si>
  <si>
    <t>Descripción</t>
  </si>
  <si>
    <t>Sueldos, Salarios  Rayas y Jornales</t>
  </si>
  <si>
    <t>Gravado</t>
  </si>
  <si>
    <t>Exento</t>
  </si>
  <si>
    <t>Tipo</t>
  </si>
  <si>
    <t>Periodicidad de pago</t>
  </si>
  <si>
    <t>DIARIA</t>
  </si>
  <si>
    <t>Límite inferior</t>
  </si>
  <si>
    <t>Límite superior</t>
  </si>
  <si>
    <t>Cuota fija</t>
  </si>
  <si>
    <t>% excedente</t>
  </si>
  <si>
    <t>Nombre rango</t>
  </si>
  <si>
    <t>Contribuciones a Cargo del Trabajador Pagadas por el Patrón</t>
  </si>
  <si>
    <t>Salario diario</t>
  </si>
  <si>
    <t>Salario del periodo</t>
  </si>
  <si>
    <t>(-) Límite inferior</t>
  </si>
  <si>
    <t>(=) Excedente límite inferior</t>
  </si>
  <si>
    <t>(x) % del excedente del límite inferior</t>
  </si>
  <si>
    <t>(=) Impuesto marginal</t>
  </si>
  <si>
    <t>(+) Cuota fija</t>
  </si>
  <si>
    <t>(=) ISR causado</t>
  </si>
  <si>
    <t>(-) ISR causado</t>
  </si>
  <si>
    <t>(=) Neto</t>
  </si>
  <si>
    <t>Horas extra</t>
  </si>
  <si>
    <t>Lunes</t>
  </si>
  <si>
    <t>Martes</t>
  </si>
  <si>
    <t>Miércoles</t>
  </si>
  <si>
    <t>Jueves</t>
  </si>
  <si>
    <t>Viernes</t>
  </si>
  <si>
    <t>Sábado</t>
  </si>
  <si>
    <t>Domingo</t>
  </si>
  <si>
    <t>Horas extras trabajadas</t>
  </si>
  <si>
    <t>Dobles</t>
  </si>
  <si>
    <t>Triples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</si>
</sst>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\$#,##0.00;[Red]&quot;($&quot;#,##0.00\);\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name val="Cambria"/>
      <family val="1"/>
    </font>
    <font>
      <b/>
      <sz val="11"/>
      <color theme="1"/>
      <name val="Cambria"/>
      <family val="1"/>
    </font>
    <font>
      <sz val="11"/>
      <color theme="0" tint="-4.9989318521683403E-2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rgb="FFFFFF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rgb="FFEAF4F4"/>
      </patternFill>
    </fill>
    <fill>
      <patternFill patternType="solid">
        <fgColor rgb="FF1F4E78"/>
        <bgColor rgb="FF003366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0" fillId="3" borderId="1" xfId="0" applyFill="1" applyBorder="1"/>
    <xf numFmtId="0" fontId="2" fillId="0" borderId="0" xfId="0" applyFont="1" applyAlignment="1">
      <alignment horizontal="right" indent="1"/>
    </xf>
    <xf numFmtId="0" fontId="4" fillId="4" borderId="0" xfId="0" applyFont="1" applyFill="1" applyAlignment="1">
      <alignment vertical="top" wrapText="1"/>
    </xf>
    <xf numFmtId="0" fontId="0" fillId="0" borderId="0" xfId="0"/>
    <xf numFmtId="0" fontId="5" fillId="4" borderId="0" xfId="0" applyFont="1" applyFill="1" applyAlignment="1">
      <alignment vertical="top" wrapText="1"/>
    </xf>
    <xf numFmtId="0" fontId="6" fillId="5" borderId="0" xfId="0" applyFont="1" applyFill="1" applyAlignment="1">
      <alignment vertical="top" wrapText="1"/>
    </xf>
    <xf numFmtId="165" fontId="4" fillId="4" borderId="0" xfId="0" applyNumberFormat="1" applyFont="1" applyFill="1" applyAlignment="1">
      <alignment vertical="top" wrapText="1"/>
    </xf>
    <xf numFmtId="165" fontId="7" fillId="0" borderId="0" xfId="0" applyNumberFormat="1" applyFont="1" applyAlignment="1">
      <alignment vertical="top" wrapText="1"/>
    </xf>
    <xf numFmtId="10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4" fontId="0" fillId="3" borderId="1" xfId="0" applyNumberFormat="1" applyFill="1" applyBorder="1"/>
    <xf numFmtId="4" fontId="0" fillId="0" borderId="0" xfId="0" applyNumberFormat="1"/>
    <xf numFmtId="10" fontId="0" fillId="0" borderId="0" xfId="1" applyNumberFormat="1" applyFont="1"/>
    <xf numFmtId="4" fontId="0" fillId="0" borderId="1" xfId="0" applyNumberFormat="1" applyBorder="1"/>
    <xf numFmtId="4" fontId="0" fillId="0" borderId="1" xfId="0" applyNumberFormat="1" applyBorder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7036-4DCA-4DB9-B720-4AE43424541A}">
  <dimension ref="B2:E22"/>
  <sheetViews>
    <sheetView tabSelected="1" zoomScale="130" zoomScaleNormal="130" workbookViewId="0">
      <selection activeCell="D18" sqref="D18"/>
    </sheetView>
  </sheetViews>
  <sheetFormatPr baseColWidth="10" defaultRowHeight="15" x14ac:dyDescent="0.25"/>
  <cols>
    <col min="1" max="1" width="4.5703125" customWidth="1"/>
    <col min="2" max="2" width="11.140625" customWidth="1"/>
    <col min="3" max="3" width="37.42578125" customWidth="1"/>
  </cols>
  <sheetData>
    <row r="2" spans="2:5" x14ac:dyDescent="0.25">
      <c r="C2" s="7" t="s">
        <v>6</v>
      </c>
      <c r="D2" s="6">
        <v>7</v>
      </c>
    </row>
    <row r="3" spans="2:5" ht="15.75" thickBot="1" x14ac:dyDescent="0.3"/>
    <row r="4" spans="2:5" x14ac:dyDescent="0.25">
      <c r="B4" s="1" t="s">
        <v>5</v>
      </c>
      <c r="C4" s="2" t="s">
        <v>1</v>
      </c>
      <c r="D4" s="2" t="s">
        <v>3</v>
      </c>
      <c r="E4" s="2" t="s">
        <v>4</v>
      </c>
    </row>
    <row r="5" spans="2:5" x14ac:dyDescent="0.25">
      <c r="B5" s="3">
        <v>1</v>
      </c>
      <c r="C5" s="4" t="s">
        <v>2</v>
      </c>
      <c r="D5" s="19">
        <f>D10</f>
        <v>3500</v>
      </c>
      <c r="E5" s="5"/>
    </row>
    <row r="6" spans="2:5" ht="28.5" x14ac:dyDescent="0.25">
      <c r="B6" s="3">
        <v>9</v>
      </c>
      <c r="C6" s="4" t="s">
        <v>13</v>
      </c>
      <c r="D6" s="20">
        <f>D12-D10</f>
        <v>403.58964697587635</v>
      </c>
      <c r="E6" s="5"/>
    </row>
    <row r="9" spans="2:5" x14ac:dyDescent="0.25">
      <c r="C9" t="s">
        <v>14</v>
      </c>
      <c r="D9" s="16">
        <v>500</v>
      </c>
    </row>
    <row r="10" spans="2:5" x14ac:dyDescent="0.25">
      <c r="C10" t="s">
        <v>15</v>
      </c>
      <c r="D10" s="17">
        <f>IFERROR(ROUND(D9*D2,2),"")</f>
        <v>3500</v>
      </c>
    </row>
    <row r="12" spans="2:5" x14ac:dyDescent="0.25">
      <c r="C12" t="s">
        <v>15</v>
      </c>
      <c r="D12" s="16">
        <v>3903.5896469758763</v>
      </c>
    </row>
    <row r="13" spans="2:5" x14ac:dyDescent="0.25">
      <c r="C13" t="s">
        <v>16</v>
      </c>
      <c r="D13" s="17">
        <f>IFERROR(VLOOKUP($D$12,TCONVER,1),"")</f>
        <v>3372.1200000000003</v>
      </c>
    </row>
    <row r="14" spans="2:5" x14ac:dyDescent="0.25">
      <c r="C14" t="s">
        <v>17</v>
      </c>
      <c r="D14">
        <f>IFERROR(ROUND(D12-D13,2),"")</f>
        <v>531.47</v>
      </c>
    </row>
    <row r="15" spans="2:5" x14ac:dyDescent="0.25">
      <c r="C15" t="s">
        <v>18</v>
      </c>
      <c r="D15" s="18">
        <f>IFERROR(VLOOKUP($D$12,TCONVER,4),"")</f>
        <v>0.1792</v>
      </c>
    </row>
    <row r="16" spans="2:5" x14ac:dyDescent="0.25">
      <c r="C16" t="s">
        <v>19</v>
      </c>
      <c r="D16">
        <f>IFERROR(ROUND(D14*D15,2),"")</f>
        <v>95.24</v>
      </c>
    </row>
    <row r="17" spans="3:4" x14ac:dyDescent="0.25">
      <c r="C17" t="s">
        <v>20</v>
      </c>
      <c r="D17" s="17">
        <f>IFERROR(VLOOKUP($D$12,TCONVER,3),"")</f>
        <v>308.35000000000002</v>
      </c>
    </row>
    <row r="18" spans="3:4" x14ac:dyDescent="0.25">
      <c r="C18" t="s">
        <v>21</v>
      </c>
      <c r="D18">
        <f>IFERROR(D16+D17,"")</f>
        <v>403.59000000000003</v>
      </c>
    </row>
    <row r="20" spans="3:4" x14ac:dyDescent="0.25">
      <c r="C20" t="s">
        <v>15</v>
      </c>
      <c r="D20" s="17">
        <f>D12</f>
        <v>3903.5896469758763</v>
      </c>
    </row>
    <row r="21" spans="3:4" x14ac:dyDescent="0.25">
      <c r="C21" t="s">
        <v>22</v>
      </c>
      <c r="D21">
        <f>D18</f>
        <v>403.59000000000003</v>
      </c>
    </row>
    <row r="22" spans="3:4" x14ac:dyDescent="0.25">
      <c r="C22" t="s">
        <v>23</v>
      </c>
      <c r="D22" s="17">
        <f>IFERROR(D20-D21,"")</f>
        <v>3499.9996469758762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D924-5D21-4F8D-B665-9C12AD83FFC4}">
  <dimension ref="B3:E15"/>
  <sheetViews>
    <sheetView zoomScale="130" zoomScaleNormal="130" workbookViewId="0">
      <selection activeCell="C12" sqref="C12"/>
    </sheetView>
  </sheetViews>
  <sheetFormatPr baseColWidth="10" defaultRowHeight="15" x14ac:dyDescent="0.25"/>
  <cols>
    <col min="2" max="2" width="27.85546875" customWidth="1"/>
    <col min="3" max="3" width="22.85546875" customWidth="1"/>
  </cols>
  <sheetData>
    <row r="3" spans="2:5" ht="15.75" thickBot="1" x14ac:dyDescent="0.3"/>
    <row r="4" spans="2:5" x14ac:dyDescent="0.25">
      <c r="B4" s="1" t="s">
        <v>0</v>
      </c>
      <c r="C4" s="2" t="s">
        <v>1</v>
      </c>
    </row>
    <row r="5" spans="2:5" x14ac:dyDescent="0.25">
      <c r="B5" s="3">
        <v>19</v>
      </c>
      <c r="C5" s="4" t="s">
        <v>24</v>
      </c>
    </row>
    <row r="8" spans="2:5" x14ac:dyDescent="0.25">
      <c r="C8" s="21" t="s">
        <v>32</v>
      </c>
      <c r="D8" s="22" t="s">
        <v>33</v>
      </c>
      <c r="E8" s="22" t="s">
        <v>34</v>
      </c>
    </row>
    <row r="9" spans="2:5" x14ac:dyDescent="0.25">
      <c r="B9" s="5" t="s">
        <v>25</v>
      </c>
      <c r="C9" s="5">
        <v>4</v>
      </c>
      <c r="D9" s="5">
        <v>4</v>
      </c>
      <c r="E9" s="5"/>
    </row>
    <row r="10" spans="2:5" x14ac:dyDescent="0.25">
      <c r="B10" s="5" t="s">
        <v>26</v>
      </c>
      <c r="C10" s="5">
        <v>5</v>
      </c>
      <c r="D10" s="5">
        <v>4</v>
      </c>
      <c r="E10" s="5">
        <v>1</v>
      </c>
    </row>
    <row r="11" spans="2:5" x14ac:dyDescent="0.25">
      <c r="B11" s="5" t="s">
        <v>27</v>
      </c>
      <c r="C11" s="5"/>
      <c r="D11" s="5"/>
      <c r="E11" s="5"/>
    </row>
    <row r="12" spans="2:5" x14ac:dyDescent="0.25">
      <c r="B12" s="5" t="s">
        <v>28</v>
      </c>
      <c r="C12" s="5">
        <v>1</v>
      </c>
      <c r="D12" s="5"/>
      <c r="E12" s="5">
        <v>1</v>
      </c>
    </row>
    <row r="13" spans="2:5" x14ac:dyDescent="0.25">
      <c r="B13" s="5" t="s">
        <v>29</v>
      </c>
      <c r="C13" s="5"/>
      <c r="D13" s="5"/>
      <c r="E13" s="5"/>
    </row>
    <row r="14" spans="2:5" x14ac:dyDescent="0.25">
      <c r="B14" s="5" t="s">
        <v>30</v>
      </c>
      <c r="C14" s="5"/>
      <c r="D14" s="5"/>
      <c r="E14" s="5"/>
    </row>
    <row r="15" spans="2:5" x14ac:dyDescent="0.25">
      <c r="B15" s="5" t="s">
        <v>31</v>
      </c>
      <c r="C15" s="5"/>
      <c r="D15" s="5"/>
      <c r="E15" s="5"/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0316C-BE89-4F1E-90F2-17576078EA85}">
  <dimension ref="B5:K17"/>
  <sheetViews>
    <sheetView zoomScale="120" zoomScaleNormal="120" workbookViewId="0">
      <selection activeCell="H7" sqref="H7:J17"/>
    </sheetView>
  </sheetViews>
  <sheetFormatPr baseColWidth="10" defaultRowHeight="15" x14ac:dyDescent="0.25"/>
  <cols>
    <col min="1" max="1" width="5.42578125" customWidth="1"/>
    <col min="2" max="3" width="18" customWidth="1"/>
    <col min="4" max="4" width="16" customWidth="1"/>
    <col min="5" max="5" width="15" customWidth="1"/>
    <col min="6" max="6" width="18" customWidth="1"/>
    <col min="8" max="9" width="18" customWidth="1"/>
    <col min="10" max="10" width="16" customWidth="1"/>
    <col min="11" max="11" width="15" customWidth="1"/>
  </cols>
  <sheetData>
    <row r="5" spans="2:11" x14ac:dyDescent="0.25">
      <c r="B5" s="8" t="s">
        <v>7</v>
      </c>
      <c r="C5" s="9"/>
      <c r="D5" s="9"/>
      <c r="E5" s="9"/>
      <c r="F5" s="9"/>
    </row>
    <row r="6" spans="2:11" x14ac:dyDescent="0.25">
      <c r="B6" s="10" t="s">
        <v>8</v>
      </c>
      <c r="C6" s="11" t="s">
        <v>9</v>
      </c>
      <c r="D6" s="11" t="s">
        <v>10</v>
      </c>
      <c r="E6" s="11" t="s">
        <v>11</v>
      </c>
      <c r="F6" s="11" t="s">
        <v>12</v>
      </c>
      <c r="H6" s="10" t="s">
        <v>8</v>
      </c>
      <c r="I6" s="11" t="s">
        <v>9</v>
      </c>
      <c r="J6" s="11" t="s">
        <v>10</v>
      </c>
      <c r="K6" s="11" t="s">
        <v>11</v>
      </c>
    </row>
    <row r="7" spans="2:11" x14ac:dyDescent="0.25">
      <c r="B7" s="12">
        <v>0.01</v>
      </c>
      <c r="C7" s="13">
        <v>27.78</v>
      </c>
      <c r="D7" s="13">
        <v>0</v>
      </c>
      <c r="E7" s="14">
        <v>1.9199999999999998E-2</v>
      </c>
      <c r="F7" s="15" t="s">
        <v>7</v>
      </c>
      <c r="H7" s="12">
        <v>0.01</v>
      </c>
      <c r="I7" s="13">
        <f>IFERROR(ROUND(C7*CFDI!$D$2,2),C7)</f>
        <v>194.46</v>
      </c>
      <c r="J7" s="13">
        <f>IFERROR(ROUND(D7*CFDI!$D$2,2),D7)</f>
        <v>0</v>
      </c>
      <c r="K7" s="14">
        <v>1.9199999999999998E-2</v>
      </c>
    </row>
    <row r="8" spans="2:11" x14ac:dyDescent="0.25">
      <c r="B8" s="12">
        <v>27.79</v>
      </c>
      <c r="C8" s="13">
        <v>235.81</v>
      </c>
      <c r="D8" s="13">
        <v>0.53</v>
      </c>
      <c r="E8" s="14">
        <v>6.4000000000000001E-2</v>
      </c>
      <c r="F8" s="15" t="s">
        <v>7</v>
      </c>
      <c r="H8" s="12">
        <f>I7+0.01</f>
        <v>194.47</v>
      </c>
      <c r="I8" s="13">
        <f>IFERROR(ROUND(C8*CFDI!$D$2,2),C8)</f>
        <v>1650.67</v>
      </c>
      <c r="J8" s="13">
        <f>IFERROR(ROUND(D8*CFDI!$D$2,2),D8)</f>
        <v>3.71</v>
      </c>
      <c r="K8" s="14">
        <v>6.4000000000000001E-2</v>
      </c>
    </row>
    <row r="9" spans="2:11" x14ac:dyDescent="0.25">
      <c r="B9" s="12">
        <v>235.82</v>
      </c>
      <c r="C9" s="13">
        <v>414.41</v>
      </c>
      <c r="D9" s="13">
        <v>13.85</v>
      </c>
      <c r="E9" s="14">
        <v>0.10879999999999999</v>
      </c>
      <c r="F9" s="15" t="s">
        <v>7</v>
      </c>
      <c r="H9" s="12">
        <f t="shared" ref="H9:H17" si="0">I8+0.01</f>
        <v>1650.68</v>
      </c>
      <c r="I9" s="13">
        <f>IFERROR(ROUND(C9*CFDI!$D$2,2),C9)</f>
        <v>2900.87</v>
      </c>
      <c r="J9" s="13">
        <f>IFERROR(ROUND(D9*CFDI!$D$2,2),D9)</f>
        <v>96.95</v>
      </c>
      <c r="K9" s="14">
        <v>0.10879999999999999</v>
      </c>
    </row>
    <row r="10" spans="2:11" x14ac:dyDescent="0.25">
      <c r="B10" s="12">
        <v>414.42</v>
      </c>
      <c r="C10" s="13">
        <v>481.73</v>
      </c>
      <c r="D10" s="13">
        <v>33.28</v>
      </c>
      <c r="E10" s="14">
        <v>0.16</v>
      </c>
      <c r="F10" s="15" t="s">
        <v>7</v>
      </c>
      <c r="H10" s="12">
        <f t="shared" si="0"/>
        <v>2900.88</v>
      </c>
      <c r="I10" s="13">
        <f>IFERROR(ROUND(C10*CFDI!$D$2,2),C10)</f>
        <v>3372.11</v>
      </c>
      <c r="J10" s="13">
        <f>IFERROR(ROUND(D10*CFDI!$D$2,2),D10)</f>
        <v>232.96</v>
      </c>
      <c r="K10" s="14">
        <v>0.16</v>
      </c>
    </row>
    <row r="11" spans="2:11" x14ac:dyDescent="0.25">
      <c r="B11" s="12">
        <v>481.74</v>
      </c>
      <c r="C11" s="13">
        <v>576.76</v>
      </c>
      <c r="D11" s="13">
        <v>44.05</v>
      </c>
      <c r="E11" s="14">
        <v>0.1792</v>
      </c>
      <c r="F11" s="15" t="s">
        <v>7</v>
      </c>
      <c r="H11" s="12">
        <f t="shared" si="0"/>
        <v>3372.1200000000003</v>
      </c>
      <c r="I11" s="13">
        <f>IFERROR(ROUND(C11*CFDI!$D$2,2),C11)</f>
        <v>4037.32</v>
      </c>
      <c r="J11" s="13">
        <f>IFERROR(ROUND(D11*CFDI!$D$2,2),D11)</f>
        <v>308.35000000000002</v>
      </c>
      <c r="K11" s="14">
        <v>0.1792</v>
      </c>
    </row>
    <row r="12" spans="2:11" x14ac:dyDescent="0.25">
      <c r="B12" s="12">
        <v>576.77</v>
      </c>
      <c r="C12" s="13">
        <v>1163.25</v>
      </c>
      <c r="D12" s="13">
        <v>61.08</v>
      </c>
      <c r="E12" s="14">
        <v>0.21360000000000001</v>
      </c>
      <c r="F12" s="15" t="s">
        <v>7</v>
      </c>
      <c r="H12" s="12">
        <f t="shared" si="0"/>
        <v>4037.3300000000004</v>
      </c>
      <c r="I12" s="13">
        <f>IFERROR(ROUND(C12*CFDI!$D$2,2),C12)</f>
        <v>8142.75</v>
      </c>
      <c r="J12" s="13">
        <f>IFERROR(ROUND(D12*CFDI!$D$2,2),D12)</f>
        <v>427.56</v>
      </c>
      <c r="K12" s="14">
        <v>0.21360000000000001</v>
      </c>
    </row>
    <row r="13" spans="2:11" x14ac:dyDescent="0.25">
      <c r="B13" s="12">
        <v>1163.26</v>
      </c>
      <c r="C13" s="13">
        <v>1833.44</v>
      </c>
      <c r="D13" s="13">
        <v>186.35</v>
      </c>
      <c r="E13" s="14">
        <v>0.23519999999999999</v>
      </c>
      <c r="F13" s="15" t="s">
        <v>7</v>
      </c>
      <c r="H13" s="12">
        <f t="shared" si="0"/>
        <v>8142.76</v>
      </c>
      <c r="I13" s="13">
        <f>IFERROR(ROUND(C13*CFDI!$D$2,2),C13)</f>
        <v>12834.08</v>
      </c>
      <c r="J13" s="13">
        <f>IFERROR(ROUND(D13*CFDI!$D$2,2),D13)</f>
        <v>1304.45</v>
      </c>
      <c r="K13" s="14">
        <v>0.23519999999999999</v>
      </c>
    </row>
    <row r="14" spans="2:11" x14ac:dyDescent="0.25">
      <c r="B14" s="12">
        <v>1833.45</v>
      </c>
      <c r="C14" s="13">
        <v>3500.35</v>
      </c>
      <c r="D14" s="13">
        <v>343.98</v>
      </c>
      <c r="E14" s="14">
        <v>0.3</v>
      </c>
      <c r="F14" s="15" t="s">
        <v>7</v>
      </c>
      <c r="H14" s="12">
        <f t="shared" si="0"/>
        <v>12834.09</v>
      </c>
      <c r="I14" s="13">
        <f>IFERROR(ROUND(C14*CFDI!$D$2,2),C14)</f>
        <v>24502.45</v>
      </c>
      <c r="J14" s="13">
        <f>IFERROR(ROUND(D14*CFDI!$D$2,2),D14)</f>
        <v>2407.86</v>
      </c>
      <c r="K14" s="14">
        <v>0.3</v>
      </c>
    </row>
    <row r="15" spans="2:11" x14ac:dyDescent="0.25">
      <c r="B15" s="12">
        <v>3500.36</v>
      </c>
      <c r="C15" s="13">
        <v>4667.13</v>
      </c>
      <c r="D15" s="13">
        <v>844.05</v>
      </c>
      <c r="E15" s="14">
        <v>0.32</v>
      </c>
      <c r="F15" s="15" t="s">
        <v>7</v>
      </c>
      <c r="H15" s="12">
        <f t="shared" si="0"/>
        <v>24502.46</v>
      </c>
      <c r="I15" s="13">
        <f>IFERROR(ROUND(C15*CFDI!$D$2,2),C15)</f>
        <v>32669.91</v>
      </c>
      <c r="J15" s="13">
        <f>IFERROR(ROUND(D15*CFDI!$D$2,2),D15)</f>
        <v>5908.35</v>
      </c>
      <c r="K15" s="14">
        <v>0.32</v>
      </c>
    </row>
    <row r="16" spans="2:11" x14ac:dyDescent="0.25">
      <c r="B16" s="12">
        <v>4667.1400000000003</v>
      </c>
      <c r="C16" s="13">
        <v>14001.38</v>
      </c>
      <c r="D16" s="13">
        <v>1217.42</v>
      </c>
      <c r="E16" s="14">
        <v>0.34</v>
      </c>
      <c r="F16" s="15" t="s">
        <v>7</v>
      </c>
      <c r="H16" s="12">
        <f t="shared" si="0"/>
        <v>32669.919999999998</v>
      </c>
      <c r="I16" s="13">
        <f>IFERROR(ROUND(C16*CFDI!$D$2,2),C16)</f>
        <v>98009.66</v>
      </c>
      <c r="J16" s="13">
        <f>IFERROR(ROUND(D16*CFDI!$D$2,2),D16)</f>
        <v>8521.94</v>
      </c>
      <c r="K16" s="14">
        <v>0.34</v>
      </c>
    </row>
    <row r="17" spans="2:11" x14ac:dyDescent="0.25">
      <c r="B17" s="12">
        <v>14001.39</v>
      </c>
      <c r="C17" s="13">
        <v>999999999</v>
      </c>
      <c r="D17" s="13">
        <v>4391.07</v>
      </c>
      <c r="E17" s="14">
        <v>0.35</v>
      </c>
      <c r="F17" s="15" t="s">
        <v>7</v>
      </c>
      <c r="H17" s="12">
        <f t="shared" si="0"/>
        <v>98009.67</v>
      </c>
      <c r="I17" s="13">
        <f>C17</f>
        <v>999999999</v>
      </c>
      <c r="J17" s="13">
        <f>IFERROR(ROUND(D17*CFDI!$D$2,2),D17)</f>
        <v>30737.49</v>
      </c>
      <c r="K17" s="14">
        <v>0.35</v>
      </c>
    </row>
  </sheetData>
  <mergeCells count="1">
    <mergeCell ref="B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CFDI</vt:lpstr>
      <vt:lpstr>TE</vt:lpstr>
      <vt:lpstr>TARIFA</vt:lpstr>
      <vt:lpstr>TCONVER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MONROY</dc:creator>
  <cp:lastModifiedBy>ALBERTO MONROY</cp:lastModifiedBy>
  <dcterms:created xsi:type="dcterms:W3CDTF">2026-06-03T15:34:01Z</dcterms:created>
  <dcterms:modified xsi:type="dcterms:W3CDTF">2026-06-03T17:39:14Z</dcterms:modified>
</cp:coreProperties>
</file>