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2240" tabRatio="858" activeTab="1"/>
  </bookViews>
  <sheets>
    <sheet name="Datos" sheetId="1" r:id="rId1"/>
    <sheet name="P. Vtas" sheetId="2" r:id="rId2"/>
    <sheet name="P. Produccion" sheetId="3" r:id="rId3"/>
    <sheet name="P. Compra de M.P" sheetId="4" r:id="rId4"/>
    <sheet name="P. M.O" sheetId="5" r:id="rId5"/>
    <sheet name="P.CI" sheetId="6" r:id="rId6"/>
    <sheet name="Edo. Cto." sheetId="9" r:id="rId7"/>
    <sheet name="P. Gtos Operativos" sheetId="7" r:id="rId8"/>
    <sheet name="Edo de Resultados" sheetId="8" r:id="rId9"/>
    <sheet name="Edo. de Sit. Financiera" sheetId="10" r:id="rId10"/>
  </sheets>
  <definedNames>
    <definedName name="_xlnm._FilterDatabase" localSheetId="0" hidden="1">Datos!$B$57:$D$63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3" i="2" l="1"/>
  <c r="G15" i="9"/>
  <c r="G12" i="9"/>
  <c r="E45" i="1"/>
  <c r="E44" i="1"/>
  <c r="E43" i="1"/>
  <c r="D44" i="1"/>
  <c r="D43" i="1"/>
  <c r="E40" i="1"/>
  <c r="E39" i="1"/>
  <c r="E38" i="1"/>
  <c r="D39" i="1"/>
  <c r="D38" i="1"/>
  <c r="G26" i="9"/>
  <c r="G31" i="9"/>
  <c r="L35" i="1"/>
  <c r="L34" i="1"/>
  <c r="L33" i="1"/>
  <c r="L32" i="1"/>
  <c r="K34" i="1"/>
  <c r="K33" i="1"/>
  <c r="K32" i="1"/>
  <c r="L29" i="1"/>
  <c r="L27" i="1"/>
  <c r="L28" i="1"/>
  <c r="L26" i="1"/>
  <c r="K28" i="1"/>
  <c r="K27" i="1"/>
  <c r="K26" i="1"/>
  <c r="E67" i="1"/>
  <c r="M22" i="1"/>
  <c r="M21" i="1"/>
  <c r="M20" i="1"/>
  <c r="M19" i="1"/>
  <c r="M15" i="1"/>
  <c r="M14" i="1"/>
  <c r="M13" i="1"/>
  <c r="M12" i="1"/>
  <c r="M9" i="1"/>
  <c r="M8" i="1"/>
  <c r="M7" i="1"/>
  <c r="M6" i="1"/>
  <c r="M5" i="1"/>
  <c r="C66" i="1"/>
  <c r="C65" i="1"/>
  <c r="M23" i="1" l="1"/>
  <c r="M16" i="1"/>
  <c r="H35" i="7" l="1"/>
  <c r="H30" i="7"/>
  <c r="I24" i="7"/>
  <c r="J12" i="2"/>
  <c r="G19" i="2"/>
  <c r="E12" i="2"/>
  <c r="F16" i="10" l="1"/>
  <c r="F17" i="10"/>
  <c r="N22" i="10" l="1"/>
  <c r="N20" i="10"/>
  <c r="N12" i="10"/>
  <c r="N11" i="10"/>
  <c r="G22" i="10"/>
  <c r="G21" i="10"/>
  <c r="G13" i="10"/>
  <c r="G12" i="10"/>
  <c r="G29" i="9"/>
  <c r="G24" i="9"/>
  <c r="C67" i="1"/>
  <c r="C19" i="1"/>
  <c r="G23" i="10" l="1"/>
  <c r="N15" i="10"/>
  <c r="H16" i="8"/>
  <c r="I38" i="7"/>
  <c r="J41" i="7" s="1"/>
  <c r="H14" i="8" s="1"/>
  <c r="H21" i="7"/>
  <c r="H15" i="7"/>
  <c r="G10" i="6" l="1"/>
  <c r="G11" i="6"/>
  <c r="G12" i="6"/>
  <c r="G14" i="6"/>
  <c r="G15" i="6"/>
  <c r="G16" i="6"/>
  <c r="D5" i="4"/>
  <c r="D5" i="5"/>
  <c r="H13" i="5"/>
  <c r="H12" i="5"/>
  <c r="H11" i="5"/>
  <c r="H16" i="4"/>
  <c r="H14" i="4"/>
  <c r="H12" i="4"/>
  <c r="G16" i="4"/>
  <c r="G14" i="4"/>
  <c r="G12" i="4"/>
  <c r="R11" i="4"/>
  <c r="R10" i="4"/>
  <c r="C21" i="1"/>
  <c r="I18" i="3" s="1"/>
  <c r="C20" i="1"/>
  <c r="H18" i="3" s="1"/>
  <c r="G18" i="3"/>
  <c r="E21" i="1"/>
  <c r="I16" i="3" s="1"/>
  <c r="E20" i="1"/>
  <c r="H16" i="3" s="1"/>
  <c r="E19" i="1"/>
  <c r="G16" i="3" s="1"/>
  <c r="I14" i="3"/>
  <c r="I12" i="3"/>
  <c r="H24" i="2"/>
  <c r="I11" i="3"/>
  <c r="H14" i="3"/>
  <c r="H12" i="3"/>
  <c r="F24" i="2"/>
  <c r="H11" i="3" s="1"/>
  <c r="G14" i="3"/>
  <c r="G12" i="3"/>
  <c r="G13" i="3" s="1"/>
  <c r="D24" i="2"/>
  <c r="G11" i="3"/>
  <c r="I19" i="2"/>
  <c r="E19" i="2"/>
  <c r="J19" i="2"/>
  <c r="I20" i="2"/>
  <c r="G20" i="2"/>
  <c r="E20" i="2"/>
  <c r="J20" i="2"/>
  <c r="I23" i="2"/>
  <c r="G23" i="2"/>
  <c r="E23" i="2"/>
  <c r="J23" i="2"/>
  <c r="G18" i="2"/>
  <c r="G13" i="2"/>
  <c r="E13" i="2"/>
  <c r="J13" i="2"/>
  <c r="I14" i="2"/>
  <c r="G14" i="2"/>
  <c r="E14" i="2"/>
  <c r="J14" i="2"/>
  <c r="I15" i="2"/>
  <c r="G15" i="2"/>
  <c r="E15" i="2"/>
  <c r="J15" i="2"/>
  <c r="I16" i="2"/>
  <c r="G16" i="2"/>
  <c r="E16" i="2"/>
  <c r="J16" i="2"/>
  <c r="I17" i="2"/>
  <c r="G17" i="2"/>
  <c r="E17" i="2"/>
  <c r="J17" i="2"/>
  <c r="I18" i="2"/>
  <c r="E18" i="2"/>
  <c r="J18" i="2"/>
  <c r="I21" i="2"/>
  <c r="G21" i="2"/>
  <c r="E21" i="2"/>
  <c r="J21" i="2"/>
  <c r="I22" i="2"/>
  <c r="G22" i="2"/>
  <c r="E22" i="2"/>
  <c r="J22" i="2"/>
  <c r="I12" i="2"/>
  <c r="G12" i="2"/>
  <c r="I24" i="2"/>
  <c r="G24" i="2"/>
  <c r="E24" i="2"/>
  <c r="J24" i="2"/>
  <c r="H11" i="8" s="1"/>
  <c r="I14" i="8" s="1"/>
  <c r="I16" i="8" l="1"/>
  <c r="F15" i="10"/>
  <c r="G14" i="10" s="1"/>
  <c r="D5" i="6"/>
  <c r="H17" i="6"/>
  <c r="H13" i="6"/>
  <c r="H14" i="5"/>
  <c r="H13" i="3"/>
  <c r="H15" i="3" s="1"/>
  <c r="H17" i="3" s="1"/>
  <c r="H19" i="3" s="1"/>
  <c r="I13" i="3"/>
  <c r="I15" i="3" s="1"/>
  <c r="I17" i="3" s="1"/>
  <c r="I19" i="3" s="1"/>
  <c r="G15" i="3"/>
  <c r="G17" i="3" s="1"/>
  <c r="G19" i="3" s="1"/>
  <c r="G11" i="5" s="1"/>
  <c r="I18" i="6" l="1"/>
  <c r="G21" i="9" s="1"/>
  <c r="P11" i="4"/>
  <c r="G13" i="5"/>
  <c r="I13" i="5" s="1"/>
  <c r="J13" i="5" s="1"/>
  <c r="P10" i="4"/>
  <c r="G12" i="5"/>
  <c r="I12" i="5" s="1"/>
  <c r="J12" i="5" s="1"/>
  <c r="O11" i="4"/>
  <c r="O10" i="4"/>
  <c r="N10" i="4"/>
  <c r="N11" i="4"/>
  <c r="I11" i="5"/>
  <c r="Q11" i="4" l="1"/>
  <c r="H11" i="4" s="1"/>
  <c r="H13" i="4" s="1"/>
  <c r="H15" i="4" s="1"/>
  <c r="H17" i="4" s="1"/>
  <c r="G14" i="5"/>
  <c r="Q10" i="4"/>
  <c r="G11" i="4" s="1"/>
  <c r="G13" i="4" s="1"/>
  <c r="G15" i="4" s="1"/>
  <c r="G17" i="4" s="1"/>
  <c r="I14" i="5"/>
  <c r="J11" i="5"/>
  <c r="J14" i="5" s="1"/>
  <c r="G18" i="9" s="1"/>
  <c r="S10" i="4" l="1"/>
  <c r="S11" i="4"/>
  <c r="I17" i="4"/>
  <c r="G13" i="9" l="1"/>
  <c r="G14" i="9" s="1"/>
  <c r="G16" i="9" s="1"/>
  <c r="G19" i="9" s="1"/>
  <c r="G22" i="9" s="1"/>
  <c r="G25" i="9" s="1"/>
  <c r="G27" i="9" s="1"/>
  <c r="G30" i="9" s="1"/>
  <c r="G32" i="9" s="1"/>
  <c r="H12" i="8" s="1"/>
  <c r="S12" i="4"/>
  <c r="N16" i="4" s="1"/>
  <c r="I12" i="8" l="1"/>
  <c r="H13" i="8"/>
  <c r="G18" i="10"/>
  <c r="G26" i="10" l="1"/>
  <c r="H23" i="10" s="1"/>
  <c r="H15" i="8"/>
  <c r="I13" i="8"/>
  <c r="H18" i="10" l="1"/>
  <c r="I15" i="8"/>
  <c r="H17" i="8"/>
  <c r="H14" i="10"/>
  <c r="H12" i="10"/>
  <c r="H22" i="10"/>
  <c r="H21" i="10"/>
  <c r="H13" i="10"/>
  <c r="N21" i="10" l="1"/>
  <c r="N24" i="10" s="1"/>
  <c r="I17" i="8"/>
  <c r="N26" i="10" l="1"/>
  <c r="O24" i="10" s="1"/>
  <c r="O22" i="10" l="1"/>
  <c r="O11" i="10"/>
  <c r="O20" i="10"/>
  <c r="O21" i="10"/>
  <c r="I29" i="10"/>
  <c r="O12" i="10"/>
  <c r="O15" i="10"/>
</calcChain>
</file>

<file path=xl/sharedStrings.xml><?xml version="1.0" encoding="utf-8"?>
<sst xmlns="http://schemas.openxmlformats.org/spreadsheetml/2006/main" count="384" uniqueCount="224">
  <si>
    <t xml:space="preserve">La empresa presupuesta las siguientes Ventas </t>
  </si>
  <si>
    <t>Pantalones</t>
  </si>
  <si>
    <t xml:space="preserve">Trajes </t>
  </si>
  <si>
    <t>Vestidos</t>
  </si>
  <si>
    <t>PRESUPUESTO DE VENTAS</t>
  </si>
  <si>
    <t>Elaboro</t>
  </si>
  <si>
    <t>Reviso</t>
  </si>
  <si>
    <t>Autorizo</t>
  </si>
  <si>
    <t xml:space="preserve">Cantidad </t>
  </si>
  <si>
    <t>Venta</t>
  </si>
  <si>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</si>
  <si>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</si>
  <si>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</si>
  <si>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</si>
  <si>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</si>
  <si>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</si>
  <si>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</si>
  <si>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</si>
  <si>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</si>
  <si>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</si>
  <si>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</si>
  <si>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</si>
  <si>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</si>
  <si>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</si>
  <si>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Se pide elabores el presupuesto de Produccion y para ello se te da la siguiente informacion</t>
  </si>
  <si>
    <t>Producto</t>
  </si>
  <si>
    <t>Unidades Iniciales</t>
  </si>
  <si>
    <t>% procesado</t>
  </si>
  <si>
    <t>Unidades Finales</t>
  </si>
  <si>
    <t>Inventario de Produccion en Proceso</t>
  </si>
  <si>
    <t>Inventario de Articulos Terminados</t>
  </si>
  <si>
    <t>Precio de Vta</t>
  </si>
  <si>
    <t>Elabora 3 productos:</t>
  </si>
  <si>
    <t>Unidades Equivalentes</t>
  </si>
  <si>
    <t>PRESUPUESTO DE PRODUCCION</t>
  </si>
  <si>
    <t>Concepto</t>
  </si>
  <si>
    <t>Unidades presupuestadas para la Venta</t>
  </si>
  <si>
    <t>(+)</t>
  </si>
  <si>
    <t>(=)</t>
  </si>
  <si>
    <t>(-)</t>
  </si>
  <si>
    <t>Total de Unidades Terminadas Requeridas</t>
  </si>
  <si>
    <t>Total de Unidad Transferidas a Productos Terminados</t>
  </si>
  <si>
    <t>Subtotal</t>
  </si>
  <si>
    <t>Unidades a Producirse</t>
  </si>
  <si>
    <t>Inventario estimado de Produccion en Proceso (Unidades Equivalentes) (inicial)</t>
  </si>
  <si>
    <t>Inventario deseado de Produccion en Proceso (Unidades Equivalentes)(final)</t>
  </si>
  <si>
    <t xml:space="preserve"> Reviso</t>
  </si>
  <si>
    <t>Inventario deseado de Unidades Terminadas 31 de Diciembre 2020 (final)</t>
  </si>
  <si>
    <t>Inventario estimado de Unidades Terminadas al 31 de Diciembre 2020 (inidial)</t>
  </si>
  <si>
    <t>PRESUPUESTO DE COMPRA DE MATERIA PRIMA</t>
  </si>
  <si>
    <t>Materiales</t>
  </si>
  <si>
    <t xml:space="preserve">Unidades requeridas para la produccion </t>
  </si>
  <si>
    <t>(x)</t>
  </si>
  <si>
    <t>Costo Unitario</t>
  </si>
  <si>
    <t xml:space="preserve">   Reviso</t>
  </si>
  <si>
    <t xml:space="preserve">                               Autorizo</t>
  </si>
  <si>
    <t>Se pide elabores el Presupuesto de Compra de Materiales Directos</t>
  </si>
  <si>
    <t>Metros</t>
  </si>
  <si>
    <t xml:space="preserve">Botones </t>
  </si>
  <si>
    <t>El consumo de tela, botones es:</t>
  </si>
  <si>
    <t>El costo de compra es de</t>
  </si>
  <si>
    <t>1mtro</t>
  </si>
  <si>
    <t>boton</t>
  </si>
  <si>
    <t>Inventario deseado de Materiales Directos</t>
  </si>
  <si>
    <t>Unidades que deberan comprarse</t>
  </si>
  <si>
    <t>Costo por Unidad</t>
  </si>
  <si>
    <t xml:space="preserve">Total de Costo de las Compras </t>
  </si>
  <si>
    <t>Total de Unidades</t>
  </si>
  <si>
    <t xml:space="preserve">Tela </t>
  </si>
  <si>
    <t>Inventario estimado de Materiales directos</t>
  </si>
  <si>
    <t>mtros de tela</t>
  </si>
  <si>
    <t>botones</t>
  </si>
  <si>
    <t>Tela</t>
  </si>
  <si>
    <t>Botones</t>
  </si>
  <si>
    <t xml:space="preserve">Vestidos </t>
  </si>
  <si>
    <t>Trajes</t>
  </si>
  <si>
    <t>Consumo Total</t>
  </si>
  <si>
    <t>Costo de Mat. Usada</t>
  </si>
  <si>
    <t>Consumo de Materiales Directos</t>
  </si>
  <si>
    <t xml:space="preserve">Se pide elabores el Presupuesto de Mano de Obra, para ello cuentas con la siguiente Informacion </t>
  </si>
  <si>
    <t>Horas de M.O por Unidad</t>
  </si>
  <si>
    <t>PRESUPUESTO DE MANO DE OBRA</t>
  </si>
  <si>
    <t>Unidades Producidas</t>
  </si>
  <si>
    <t>Horas de M.O x Unidad</t>
  </si>
  <si>
    <t>Horas Totales</t>
  </si>
  <si>
    <t>Presupuesto Total a $20.- por Hora</t>
  </si>
  <si>
    <t xml:space="preserve">Pantalones </t>
  </si>
  <si>
    <t>Elabora el presupuesto de cargos Indirectos considerando los siguientes cargos presupuestados</t>
  </si>
  <si>
    <t>Seguros</t>
  </si>
  <si>
    <t>Materiales Indirectos</t>
  </si>
  <si>
    <t>Dep. proporcion variable</t>
  </si>
  <si>
    <t>Supervicion</t>
  </si>
  <si>
    <t>Dep. proporcion fija</t>
  </si>
  <si>
    <t>Mano de Obra Indirecta</t>
  </si>
  <si>
    <t>Conceptos</t>
  </si>
  <si>
    <t>Costo</t>
  </si>
  <si>
    <t>Total de Gastos Fijos</t>
  </si>
  <si>
    <t>Total de Cargos Indirectos</t>
  </si>
  <si>
    <t>Total de Gastos Variables</t>
  </si>
  <si>
    <t>Si la empresa presupuesta una capacidad de 37900 hrs maquina cual es el costo hora maquina para cargos indirectos</t>
  </si>
  <si>
    <t>Variables</t>
  </si>
  <si>
    <t>Fijos</t>
  </si>
  <si>
    <t>Tipo</t>
  </si>
  <si>
    <t xml:space="preserve">                      Reviso</t>
  </si>
  <si>
    <t>PARA EL 31 DE DICIEMBRE DEL 2020</t>
  </si>
  <si>
    <t>PRESUPUESTO DE COMERCIALIZACION Y ADMINISTRACION</t>
  </si>
  <si>
    <t>AL 31 DE DICIEMBRE DEL 2020</t>
  </si>
  <si>
    <t xml:space="preserve">Gastos Variabes de Comercializacion </t>
  </si>
  <si>
    <t>Sueldos y Salarios</t>
  </si>
  <si>
    <t>Comisiones sobre Ventas</t>
  </si>
  <si>
    <t>Publicidad</t>
  </si>
  <si>
    <t xml:space="preserve">Viajes </t>
  </si>
  <si>
    <t xml:space="preserve">Total de Gastos Variabes de Comercializacion </t>
  </si>
  <si>
    <t xml:space="preserve">Gastos Fijos de Comercializacion </t>
  </si>
  <si>
    <t>Almacenamiento</t>
  </si>
  <si>
    <t>Sueldo del Gerente de Comercializacion</t>
  </si>
  <si>
    <t xml:space="preserve">Total de Gastos Fijos de Comercializacion </t>
  </si>
  <si>
    <t xml:space="preserve">Total de Gastos de Comercializacion </t>
  </si>
  <si>
    <t xml:space="preserve">Gastos Variables de Administracion </t>
  </si>
  <si>
    <t>Sueldos de empleados de oficinas</t>
  </si>
  <si>
    <t>Suministros</t>
  </si>
  <si>
    <t xml:space="preserve">Total de Gastos Variables de Administracion </t>
  </si>
  <si>
    <t xml:space="preserve">Gastos Fijos de Administracion </t>
  </si>
  <si>
    <t xml:space="preserve">Depresiacion </t>
  </si>
  <si>
    <t>Salarios</t>
  </si>
  <si>
    <t xml:space="preserve">Total de Gastos Fijos de Administracion </t>
  </si>
  <si>
    <t xml:space="preserve">Total de Gastos de Administracion </t>
  </si>
  <si>
    <t>Gasto Total de Comercializacion y Administracion</t>
  </si>
  <si>
    <t xml:space="preserve">ESTADO DE RESULTADOS INTEGRAL </t>
  </si>
  <si>
    <t xml:space="preserve">Ventas </t>
  </si>
  <si>
    <t>Costo de Ventas</t>
  </si>
  <si>
    <t>Utilidad Bruta</t>
  </si>
  <si>
    <t xml:space="preserve">Gastos de Operación </t>
  </si>
  <si>
    <t>Utilidad antes de Impuestos</t>
  </si>
  <si>
    <t>Utilidad del Ejercicio</t>
  </si>
  <si>
    <t>Impuestos del Ejercicio</t>
  </si>
  <si>
    <t>PRESUPUESTO DE CARGOS INDIRECTOS</t>
  </si>
  <si>
    <t>ESTADO DE COSTOS DE PRODUCCION Y VENTAS</t>
  </si>
  <si>
    <t>PARA EL 31 DE DICIEMBRE 2020</t>
  </si>
  <si>
    <t>Inventario Inicial de M.P Disponible</t>
  </si>
  <si>
    <t>Compra de M.P Disponible</t>
  </si>
  <si>
    <t>M.P Directa Disponible</t>
  </si>
  <si>
    <t>Inventario Final de M.P Disponible</t>
  </si>
  <si>
    <t>M.P Disponible Utilizada</t>
  </si>
  <si>
    <t>M.O Directa</t>
  </si>
  <si>
    <t xml:space="preserve">Costo Primo </t>
  </si>
  <si>
    <t xml:space="preserve">Cargos Indirectos </t>
  </si>
  <si>
    <t>Total de Costos de Produccion Presupuestada</t>
  </si>
  <si>
    <t xml:space="preserve">Inventario Inicial de Produccion en Proceso </t>
  </si>
  <si>
    <t>Costo de la Produccion en Proceso Disponible</t>
  </si>
  <si>
    <t>Inventario Final de Produccion en Proceso</t>
  </si>
  <si>
    <t>Costo de la Produccion Terminada</t>
  </si>
  <si>
    <t xml:space="preserve">Inventario Inicial de Articulos Terminados </t>
  </si>
  <si>
    <t>Costo de la Procuccion Terminada Disponible</t>
  </si>
  <si>
    <t>Inventario Final de Articulos Terminados</t>
  </si>
  <si>
    <t xml:space="preserve">Costo de Ventas </t>
  </si>
  <si>
    <t xml:space="preserve">                    Reviso</t>
  </si>
  <si>
    <t xml:space="preserve">                Autorizo</t>
  </si>
  <si>
    <t xml:space="preserve">Inventario inicial de Produccion en Proceso esta con un importe de </t>
  </si>
  <si>
    <t xml:space="preserve">Inventario inicial de Produccion Terminada esta con un importe de </t>
  </si>
  <si>
    <t xml:space="preserve"> Autorizo</t>
  </si>
  <si>
    <t>%</t>
  </si>
  <si>
    <t>ESTADO DE SITUACION FINANCIERA PRESUPUESTADO</t>
  </si>
  <si>
    <t>ACTIVO</t>
  </si>
  <si>
    <t>Circulante</t>
  </si>
  <si>
    <t>Efectivo</t>
  </si>
  <si>
    <t xml:space="preserve">Cuentas por Cobrar </t>
  </si>
  <si>
    <t>Inventario</t>
  </si>
  <si>
    <t>Materia Prima</t>
  </si>
  <si>
    <t>Produccion en Proceso</t>
  </si>
  <si>
    <t xml:space="preserve">Articulos Terminados </t>
  </si>
  <si>
    <t>Fijo</t>
  </si>
  <si>
    <t>Terreno</t>
  </si>
  <si>
    <t>Edificio y Equipo</t>
  </si>
  <si>
    <t>Suma Total del Activo</t>
  </si>
  <si>
    <t>Suma Circulante</t>
  </si>
  <si>
    <t>Suma Fijo</t>
  </si>
  <si>
    <t>Cuentas por Pagar</t>
  </si>
  <si>
    <t xml:space="preserve">Impuestos por Pagar </t>
  </si>
  <si>
    <t>Capital Social</t>
  </si>
  <si>
    <t>Utilidad Acumulada</t>
  </si>
  <si>
    <t>Suma Total del Pasivo</t>
  </si>
  <si>
    <t>Suma Total del Capital Contable</t>
  </si>
  <si>
    <t>Suma Total del Pasivo mas Capital Contable</t>
  </si>
  <si>
    <t>PASIVO</t>
  </si>
  <si>
    <t>CAPITAL CONTABLE</t>
  </si>
  <si>
    <t>Con la informacion siguiente, se solicita elaborar el Edo de Situacion Financiera al 31 de Diembre del 2020</t>
  </si>
  <si>
    <t>Cuenta</t>
  </si>
  <si>
    <t>COSTOS UNITARIOS</t>
  </si>
  <si>
    <t xml:space="preserve">La empresa estima un inventario inicial de  materiales directos de </t>
  </si>
  <si>
    <t>Y como inventario deseado ( Finales) de Materiales</t>
  </si>
  <si>
    <t xml:space="preserve">Costo Unitario por Hora </t>
  </si>
  <si>
    <t>CV</t>
  </si>
  <si>
    <t>CF</t>
  </si>
  <si>
    <t xml:space="preserve">Impuestos </t>
  </si>
  <si>
    <t>Los Impuestos del Ejercicio son por un importe de:</t>
  </si>
  <si>
    <r>
      <t>Las</t>
    </r>
    <r>
      <rPr>
        <b/>
        <sz val="11"/>
        <color theme="1"/>
        <rFont val="Calibri"/>
        <family val="2"/>
        <scheme val="minor"/>
      </rPr>
      <t xml:space="preserve"> horas maquina</t>
    </r>
    <r>
      <rPr>
        <sz val="11"/>
        <color theme="1"/>
        <rFont val="Calibri"/>
        <family val="2"/>
        <scheme val="minor"/>
      </rPr>
      <t xml:space="preserve"> para cada uno de los productos son:</t>
    </r>
  </si>
  <si>
    <t>Importes valuados a costos del ejercicio 2019</t>
  </si>
  <si>
    <t>PRESUPUESTOS S.A. DE C.V.</t>
  </si>
  <si>
    <t>PRESUPUESTOS S.A. DE C.V</t>
  </si>
  <si>
    <t>PRESUPUESTOS S.A.DEC.V.</t>
  </si>
  <si>
    <t>PRESUPUESTOS S.A.DE .CV.</t>
  </si>
  <si>
    <t>TELA</t>
  </si>
  <si>
    <t>BOTONES</t>
  </si>
  <si>
    <t>MO</t>
  </si>
  <si>
    <t>CI</t>
  </si>
  <si>
    <t>CANTIDAD</t>
  </si>
  <si>
    <t>CU</t>
  </si>
  <si>
    <t>TOTAL</t>
  </si>
  <si>
    <t>DETERMINACION DE :</t>
  </si>
  <si>
    <t>PANTALONES</t>
  </si>
  <si>
    <t>TREJES</t>
  </si>
  <si>
    <t>VESTIDOS</t>
  </si>
  <si>
    <t>COSTOS HORA- MÁQUINA</t>
  </si>
  <si>
    <t>Unidades Finales  de articulos terminados</t>
  </si>
  <si>
    <t>Unidades Finales de PP</t>
  </si>
  <si>
    <t>VALUACIÓN</t>
  </si>
  <si>
    <r>
      <t xml:space="preserve">ENCUENTRAN LAVALUACIÓN EN LA HOJA DE DATOS EN LA </t>
    </r>
    <r>
      <rPr>
        <b/>
        <sz val="11"/>
        <color theme="1"/>
        <rFont val="Calibri"/>
        <family val="2"/>
        <scheme val="minor"/>
      </rPr>
      <t>L35</t>
    </r>
  </si>
  <si>
    <r>
      <t xml:space="preserve">ENCUENTRAN LAVALUACIÓN EN LA HOJA DE DATOS EN LA </t>
    </r>
    <r>
      <rPr>
        <b/>
        <sz val="11"/>
        <color theme="1"/>
        <rFont val="Calibri"/>
        <family val="2"/>
        <scheme val="minor"/>
      </rPr>
      <t>L29</t>
    </r>
  </si>
  <si>
    <t>Valuación IIMP</t>
  </si>
  <si>
    <t>Valuación IFMP</t>
  </si>
  <si>
    <r>
      <t xml:space="preserve">ENCUENTRAN LAVALUACIÓN EN LA HOJA DE DATOS EN LA </t>
    </r>
    <r>
      <rPr>
        <b/>
        <sz val="11"/>
        <color theme="1"/>
        <rFont val="Calibri"/>
        <family val="2"/>
        <scheme val="minor"/>
      </rPr>
      <t>E45</t>
    </r>
  </si>
  <si>
    <r>
      <t xml:space="preserve">ENCUENTRAN LAVALUACIÓN EN LA HOJA DE DATOS EN LA </t>
    </r>
    <r>
      <rPr>
        <b/>
        <sz val="11"/>
        <color theme="1"/>
        <rFont val="Calibri"/>
        <family val="2"/>
        <scheme val="minor"/>
      </rPr>
      <t>E40</t>
    </r>
  </si>
  <si>
    <t>Precio de Ventas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</si>
</sst>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%"/>
    <numFmt numFmtId="165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4" tint="0.7999816888943144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b/>
      <sz val="11"/>
      <color theme="7" tint="-0.499984740745262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4" tint="0.79998168889431442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 val="double"/>
      <sz val="8"/>
      <color theme="8" tint="-0.499984740745262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5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6">
    <xf numFmtId="0" fontId="0" fillId="0" borderId="0" xfId="0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4" fillId="2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43" fontId="0" fillId="0" borderId="6" xfId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7" xfId="0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0" xfId="0" applyFill="1" applyBorder="1"/>
    <xf numFmtId="0" fontId="0" fillId="0" borderId="6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43" fontId="0" fillId="0" borderId="0" xfId="1" applyFont="1" applyBorder="1"/>
    <xf numFmtId="0" fontId="2" fillId="0" borderId="6" xfId="0" applyFont="1" applyBorder="1" applyAlignment="1">
      <alignment horizontal="left" vertical="top"/>
    </xf>
    <xf numFmtId="43" fontId="2" fillId="0" borderId="6" xfId="1" applyFont="1" applyBorder="1" applyAlignment="1">
      <alignment horizontal="center" vertical="center"/>
    </xf>
    <xf numFmtId="0" fontId="0" fillId="0" borderId="6" xfId="0" applyBorder="1"/>
    <xf numFmtId="0" fontId="0" fillId="0" borderId="6" xfId="0" applyBorder="1" applyAlignment="1">
      <alignment horizontal="center"/>
    </xf>
    <xf numFmtId="0" fontId="0" fillId="0" borderId="0" xfId="1" applyNumberFormat="1" applyFont="1"/>
    <xf numFmtId="43" fontId="0" fillId="0" borderId="6" xfId="1" applyFont="1" applyBorder="1"/>
    <xf numFmtId="0" fontId="7" fillId="4" borderId="6" xfId="0" applyFont="1" applyFill="1" applyBorder="1" applyAlignment="1">
      <alignment horizontal="center" vertical="center"/>
    </xf>
    <xf numFmtId="10" fontId="0" fillId="0" borderId="6" xfId="2" applyNumberFormat="1" applyFont="1" applyBorder="1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9" fillId="0" borderId="9" xfId="0" applyFont="1" applyBorder="1" applyAlignment="1">
      <alignment vertical="center"/>
    </xf>
    <xf numFmtId="0" fontId="0" fillId="0" borderId="0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43" fontId="0" fillId="0" borderId="11" xfId="1" applyFont="1" applyBorder="1" applyAlignment="1">
      <alignment horizontal="center" vertical="center"/>
    </xf>
    <xf numFmtId="43" fontId="0" fillId="0" borderId="0" xfId="1" applyFont="1" applyBorder="1" applyAlignment="1">
      <alignment horizontal="center" vertical="center"/>
    </xf>
    <xf numFmtId="43" fontId="0" fillId="0" borderId="0" xfId="0" applyNumberFormat="1" applyBorder="1" applyAlignment="1">
      <alignment horizontal="center" vertical="center"/>
    </xf>
    <xf numFmtId="43" fontId="0" fillId="0" borderId="0" xfId="0" applyNumberFormat="1"/>
    <xf numFmtId="0" fontId="7" fillId="4" borderId="16" xfId="0" applyFont="1" applyFill="1" applyBorder="1" applyAlignment="1">
      <alignment horizontal="center" vertical="center" wrapText="1"/>
    </xf>
    <xf numFmtId="43" fontId="2" fillId="0" borderId="0" xfId="0" applyNumberFormat="1" applyFont="1" applyBorder="1" applyAlignment="1">
      <alignment horizontal="center" vertical="center"/>
    </xf>
    <xf numFmtId="43" fontId="2" fillId="0" borderId="0" xfId="1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43" fontId="0" fillId="0" borderId="11" xfId="0" applyNumberFormat="1" applyBorder="1" applyAlignment="1">
      <alignment horizontal="center" vertical="center"/>
    </xf>
    <xf numFmtId="43" fontId="2" fillId="0" borderId="17" xfId="1" applyFont="1" applyBorder="1" applyAlignment="1">
      <alignment horizontal="center" vertical="center"/>
    </xf>
    <xf numFmtId="43" fontId="0" fillId="0" borderId="6" xfId="0" applyNumberFormat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5" fillId="2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3" fontId="0" fillId="0" borderId="6" xfId="1" applyFont="1" applyBorder="1" applyAlignment="1">
      <alignment horizontal="center"/>
    </xf>
    <xf numFmtId="0" fontId="0" fillId="0" borderId="0" xfId="0" applyBorder="1" applyAlignment="1"/>
    <xf numFmtId="43" fontId="0" fillId="0" borderId="11" xfId="1" applyFont="1" applyFill="1" applyBorder="1"/>
    <xf numFmtId="43" fontId="0" fillId="0" borderId="18" xfId="1" applyFont="1" applyBorder="1"/>
    <xf numFmtId="43" fontId="2" fillId="0" borderId="18" xfId="1" applyFont="1" applyBorder="1"/>
    <xf numFmtId="43" fontId="2" fillId="0" borderId="15" xfId="1" applyFont="1" applyBorder="1"/>
    <xf numFmtId="43" fontId="1" fillId="0" borderId="18" xfId="1" applyFont="1" applyBorder="1"/>
    <xf numFmtId="43" fontId="1" fillId="0" borderId="0" xfId="1" applyFont="1" applyBorder="1"/>
    <xf numFmtId="0" fontId="12" fillId="0" borderId="0" xfId="0" applyFont="1" applyBorder="1" applyAlignment="1">
      <alignment vertical="center"/>
    </xf>
    <xf numFmtId="0" fontId="2" fillId="0" borderId="0" xfId="0" applyFont="1" applyBorder="1"/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43" fontId="0" fillId="0" borderId="18" xfId="0" applyNumberFormat="1" applyBorder="1" applyAlignment="1">
      <alignment horizontal="center" vertical="center"/>
    </xf>
    <xf numFmtId="43" fontId="0" fillId="0" borderId="11" xfId="0" applyNumberFormat="1" applyBorder="1"/>
    <xf numFmtId="43" fontId="0" fillId="0" borderId="2" xfId="0" applyNumberFormat="1" applyBorder="1"/>
    <xf numFmtId="43" fontId="2" fillId="0" borderId="0" xfId="0" applyNumberFormat="1" applyFont="1"/>
    <xf numFmtId="0" fontId="0" fillId="0" borderId="0" xfId="0" applyBorder="1" applyAlignment="1">
      <alignment horizontal="center"/>
    </xf>
    <xf numFmtId="43" fontId="15" fillId="0" borderId="0" xfId="0" applyNumberFormat="1" applyFont="1" applyBorder="1"/>
    <xf numFmtId="164" fontId="0" fillId="0" borderId="0" xfId="2" applyNumberFormat="1" applyFont="1" applyBorder="1"/>
    <xf numFmtId="10" fontId="0" fillId="0" borderId="0" xfId="2" applyNumberFormat="1" applyFont="1" applyBorder="1"/>
    <xf numFmtId="43" fontId="0" fillId="0" borderId="0" xfId="1" applyNumberFormat="1" applyFont="1" applyBorder="1"/>
    <xf numFmtId="164" fontId="0" fillId="0" borderId="0" xfId="0" applyNumberFormat="1" applyBorder="1"/>
    <xf numFmtId="164" fontId="0" fillId="0" borderId="0" xfId="1" applyNumberFormat="1" applyFont="1" applyBorder="1"/>
    <xf numFmtId="164" fontId="2" fillId="0" borderId="15" xfId="2" applyNumberFormat="1" applyFont="1" applyBorder="1"/>
    <xf numFmtId="164" fontId="0" fillId="0" borderId="11" xfId="2" applyNumberFormat="1" applyFont="1" applyBorder="1"/>
    <xf numFmtId="9" fontId="2" fillId="6" borderId="18" xfId="2" applyFont="1" applyFill="1" applyBorder="1"/>
    <xf numFmtId="9" fontId="0" fillId="6" borderId="0" xfId="2" applyFont="1" applyFill="1" applyBorder="1"/>
    <xf numFmtId="164" fontId="0" fillId="7" borderId="0" xfId="2" applyNumberFormat="1" applyFont="1" applyFill="1" applyBorder="1"/>
    <xf numFmtId="165" fontId="2" fillId="0" borderId="6" xfId="1" applyNumberFormat="1" applyFont="1" applyBorder="1" applyAlignment="1">
      <alignment horizontal="center" vertical="center"/>
    </xf>
    <xf numFmtId="165" fontId="0" fillId="0" borderId="6" xfId="1" applyNumberFormat="1" applyFont="1" applyBorder="1" applyAlignment="1">
      <alignment horizontal="center" vertical="center"/>
    </xf>
    <xf numFmtId="165" fontId="2" fillId="0" borderId="6" xfId="1" applyNumberFormat="1" applyFont="1" applyBorder="1" applyAlignment="1">
      <alignment vertical="center"/>
    </xf>
    <xf numFmtId="165" fontId="0" fillId="0" borderId="0" xfId="1" applyNumberFormat="1" applyFont="1" applyBorder="1" applyAlignment="1">
      <alignment horizontal="center" vertical="center"/>
    </xf>
    <xf numFmtId="165" fontId="0" fillId="0" borderId="6" xfId="1" applyNumberFormat="1" applyFont="1" applyBorder="1"/>
    <xf numFmtId="165" fontId="0" fillId="0" borderId="11" xfId="1" applyNumberFormat="1" applyFont="1" applyBorder="1" applyAlignment="1">
      <alignment horizontal="center" vertical="center"/>
    </xf>
    <xf numFmtId="165" fontId="0" fillId="0" borderId="0" xfId="1" applyNumberFormat="1" applyFont="1" applyAlignment="1"/>
    <xf numFmtId="0" fontId="0" fillId="0" borderId="16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43" fontId="0" fillId="0" borderId="16" xfId="0" applyNumberFormat="1" applyBorder="1" applyAlignment="1">
      <alignment horizontal="center" vertical="center"/>
    </xf>
    <xf numFmtId="43" fontId="0" fillId="0" borderId="19" xfId="0" applyNumberForma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4" fillId="2" borderId="6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/>
    </xf>
    <xf numFmtId="0" fontId="0" fillId="0" borderId="0" xfId="0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2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left"/>
    </xf>
    <xf numFmtId="43" fontId="0" fillId="0" borderId="6" xfId="1" applyFont="1" applyBorder="1" applyAlignment="1"/>
    <xf numFmtId="0" fontId="0" fillId="0" borderId="6" xfId="0" applyBorder="1" applyAlignment="1"/>
    <xf numFmtId="0" fontId="2" fillId="0" borderId="6" xfId="0" applyFont="1" applyBorder="1" applyAlignment="1"/>
    <xf numFmtId="43" fontId="0" fillId="0" borderId="6" xfId="0" applyNumberFormat="1" applyBorder="1"/>
    <xf numFmtId="0" fontId="2" fillId="0" borderId="6" xfId="0" applyFont="1" applyBorder="1"/>
    <xf numFmtId="43" fontId="2" fillId="0" borderId="6" xfId="0" applyNumberFormat="1" applyFont="1" applyBorder="1"/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8" fillId="3" borderId="6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/>
    </xf>
    <xf numFmtId="0" fontId="7" fillId="5" borderId="6" xfId="0" applyFont="1" applyFill="1" applyBorder="1" applyAlignment="1">
      <alignment horizontal="center" vertical="center"/>
    </xf>
    <xf numFmtId="0" fontId="7" fillId="5" borderId="6" xfId="0" applyFont="1" applyFill="1" applyBorder="1"/>
    <xf numFmtId="0" fontId="7" fillId="5" borderId="12" xfId="0" applyFont="1" applyFill="1" applyBorder="1" applyAlignment="1">
      <alignment horizontal="center"/>
    </xf>
    <xf numFmtId="0" fontId="7" fillId="5" borderId="13" xfId="0" applyFont="1" applyFill="1" applyBorder="1" applyAlignment="1">
      <alignment horizontal="center"/>
    </xf>
    <xf numFmtId="0" fontId="7" fillId="5" borderId="14" xfId="0" applyFont="1" applyFill="1" applyBorder="1" applyAlignment="1">
      <alignment horizontal="center"/>
    </xf>
    <xf numFmtId="0" fontId="7" fillId="5" borderId="6" xfId="0" applyFont="1" applyFill="1" applyBorder="1" applyAlignment="1">
      <alignment horizontal="center"/>
    </xf>
    <xf numFmtId="0" fontId="8" fillId="5" borderId="6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/>
    </xf>
    <xf numFmtId="0" fontId="0" fillId="5" borderId="0" xfId="0" applyFill="1"/>
    <xf numFmtId="0" fontId="2" fillId="5" borderId="0" xfId="0" applyFont="1" applyFill="1"/>
    <xf numFmtId="43" fontId="2" fillId="5" borderId="20" xfId="1" applyFont="1" applyFill="1" applyBorder="1" applyAlignment="1"/>
    <xf numFmtId="0" fontId="2" fillId="5" borderId="6" xfId="0" applyFont="1" applyFill="1" applyBorder="1" applyAlignment="1">
      <alignment horizontal="center"/>
    </xf>
    <xf numFmtId="43" fontId="2" fillId="0" borderId="0" xfId="1" applyFont="1"/>
    <xf numFmtId="43" fontId="0" fillId="0" borderId="0" xfId="1" applyFont="1"/>
    <xf numFmtId="43" fontId="0" fillId="0" borderId="16" xfId="1" applyFont="1" applyBorder="1"/>
    <xf numFmtId="43" fontId="2" fillId="0" borderId="6" xfId="1" applyFont="1" applyBorder="1"/>
    <xf numFmtId="0" fontId="3" fillId="8" borderId="1" xfId="0" applyFont="1" applyFill="1" applyBorder="1"/>
    <xf numFmtId="0" fontId="3" fillId="8" borderId="2" xfId="0" applyFont="1" applyFill="1" applyBorder="1"/>
    <xf numFmtId="0" fontId="3" fillId="8" borderId="3" xfId="0" applyFont="1" applyFill="1" applyBorder="1"/>
    <xf numFmtId="0" fontId="3" fillId="8" borderId="4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center"/>
    </xf>
    <xf numFmtId="0" fontId="3" fillId="8" borderId="0" xfId="0" applyFont="1" applyFill="1" applyBorder="1" applyAlignment="1">
      <alignment horizontal="center"/>
    </xf>
    <xf numFmtId="0" fontId="3" fillId="8" borderId="5" xfId="0" applyFont="1" applyFill="1" applyBorder="1" applyAlignment="1"/>
    <xf numFmtId="0" fontId="3" fillId="8" borderId="5" xfId="0" applyFont="1" applyFill="1" applyBorder="1"/>
    <xf numFmtId="0" fontId="10" fillId="8" borderId="2" xfId="0" applyFont="1" applyFill="1" applyBorder="1" applyAlignment="1">
      <alignment vertical="center"/>
    </xf>
    <xf numFmtId="0" fontId="10" fillId="8" borderId="0" xfId="0" applyFont="1" applyFill="1" applyBorder="1" applyAlignment="1">
      <alignment vertical="center"/>
    </xf>
    <xf numFmtId="0" fontId="3" fillId="8" borderId="0" xfId="0" applyFont="1" applyFill="1" applyBorder="1" applyAlignment="1"/>
    <xf numFmtId="0" fontId="10" fillId="8" borderId="0" xfId="0" applyFont="1" applyFill="1" applyAlignment="1">
      <alignment vertical="center"/>
    </xf>
    <xf numFmtId="0" fontId="3" fillId="8" borderId="0" xfId="0" applyFont="1" applyFill="1" applyAlignment="1">
      <alignment horizontal="center"/>
    </xf>
    <xf numFmtId="0" fontId="3" fillId="8" borderId="0" xfId="0" applyFont="1" applyFill="1"/>
    <xf numFmtId="0" fontId="3" fillId="8" borderId="8" xfId="0" applyFont="1" applyFill="1" applyBorder="1"/>
    <xf numFmtId="0" fontId="10" fillId="8" borderId="9" xfId="0" applyFont="1" applyFill="1" applyBorder="1" applyAlignment="1">
      <alignment vertical="center"/>
    </xf>
    <xf numFmtId="0" fontId="3" fillId="8" borderId="9" xfId="0" applyFont="1" applyFill="1" applyBorder="1"/>
    <xf numFmtId="0" fontId="3" fillId="8" borderId="10" xfId="0" applyFont="1" applyFill="1" applyBorder="1"/>
    <xf numFmtId="0" fontId="10" fillId="8" borderId="3" xfId="0" applyFont="1" applyFill="1" applyBorder="1" applyAlignment="1">
      <alignment vertical="center"/>
    </xf>
    <xf numFmtId="0" fontId="10" fillId="8" borderId="5" xfId="0" applyFont="1" applyFill="1" applyBorder="1" applyAlignment="1">
      <alignment vertical="center"/>
    </xf>
    <xf numFmtId="0" fontId="10" fillId="8" borderId="10" xfId="0" applyFont="1" applyFill="1" applyBorder="1" applyAlignment="1">
      <alignment vertical="center"/>
    </xf>
    <xf numFmtId="0" fontId="13" fillId="5" borderId="0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164" fontId="5" fillId="5" borderId="0" xfId="0" applyNumberFormat="1" applyFont="1" applyFill="1" applyBorder="1" applyAlignment="1">
      <alignment horizontal="center" vertical="center"/>
    </xf>
    <xf numFmtId="43" fontId="2" fillId="0" borderId="0" xfId="1" applyFont="1" applyBorder="1"/>
    <xf numFmtId="43" fontId="2" fillId="5" borderId="6" xfId="1" applyFont="1" applyFill="1" applyBorder="1"/>
    <xf numFmtId="43" fontId="2" fillId="5" borderId="0" xfId="0" applyNumberFormat="1" applyFont="1" applyFill="1"/>
    <xf numFmtId="0" fontId="2" fillId="0" borderId="6" xfId="0" applyFont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476250</xdr:colOff>
      <xdr:row>30</xdr:row>
      <xdr:rowOff>0</xdr:rowOff>
    </xdr:from>
    <xdr:to>
      <xdr:col>4</xdr:col>
      <xdr:colOff>190500</xdr:colOff>
      <xdr:row>30</xdr:row>
      <xdr:rowOff>1</xdr:rowOff>
    </xdr:to>
    <xdr:cxnSp macro="">
      <xdr:nvCxnSpPr>
        <xdr:cNvPr id="5" name="Conector recto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CxnSpPr/>
      </xdr:nvCxnSpPr>
      <xdr:spPr>
        <a:xfrm flipV="1">
          <a:off x="657225" y="4743450"/>
          <a:ext cx="123825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400050</xdr:colOff>
      <xdr:row>29</xdr:row>
      <xdr:rowOff>171450</xdr:rowOff>
    </xdr:from>
    <xdr:to>
      <xdr:col>7</xdr:col>
      <xdr:colOff>266700</xdr:colOff>
      <xdr:row>29</xdr:row>
      <xdr:rowOff>171452</xdr:rowOff>
    </xdr:to>
    <xdr:cxnSp macro="">
      <xdr:nvCxnSpPr>
        <xdr:cNvPr id="6" name="Conector recto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CxnSpPr/>
      </xdr:nvCxnSpPr>
      <xdr:spPr>
        <a:xfrm flipV="1">
          <a:off x="3438525" y="5772150"/>
          <a:ext cx="1447800" cy="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400050</xdr:colOff>
      <xdr:row>29</xdr:row>
      <xdr:rowOff>161926</xdr:rowOff>
    </xdr:from>
    <xdr:to>
      <xdr:col>10</xdr:col>
      <xdr:colOff>219075</xdr:colOff>
      <xdr:row>29</xdr:row>
      <xdr:rowOff>171450</xdr:rowOff>
    </xdr:to>
    <xdr:cxnSp macro="">
      <xdr:nvCxnSpPr>
        <xdr:cNvPr id="7" name="Conector recto 6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CxnSpPr/>
      </xdr:nvCxnSpPr>
      <xdr:spPr>
        <a:xfrm flipV="1">
          <a:off x="5695950" y="5762626"/>
          <a:ext cx="1571625" cy="95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</xdr:colOff>
      <xdr:row>23</xdr:row>
      <xdr:rowOff>104775</xdr:rowOff>
    </xdr:from>
    <xdr:to>
      <xdr:col>4</xdr:col>
      <xdr:colOff>866775</xdr:colOff>
      <xdr:row>23</xdr:row>
      <xdr:rowOff>104776</xdr:rowOff>
    </xdr:to>
    <xdr:cxnSp macro="">
      <xdr:nvCxnSpPr>
        <xdr:cNvPr id="2" name="Conector recto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CxnSpPr/>
      </xdr:nvCxnSpPr>
      <xdr:spPr>
        <a:xfrm flipV="1">
          <a:off x="1333500" y="4524375"/>
          <a:ext cx="120015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1371040</xdr:colOff>
      <xdr:row>23</xdr:row>
      <xdr:rowOff>110938</xdr:rowOff>
    </xdr:from>
    <xdr:to>
      <xdr:col>5</xdr:col>
      <xdr:colOff>2714065</xdr:colOff>
      <xdr:row>23</xdr:row>
      <xdr:rowOff>110939</xdr:rowOff>
    </xdr:to>
    <xdr:cxnSp macro="">
      <xdr:nvCxnSpPr>
        <xdr:cNvPr id="3" name="Conector recto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CxnSpPr/>
      </xdr:nvCxnSpPr>
      <xdr:spPr>
        <a:xfrm flipV="1">
          <a:off x="4333315" y="4530538"/>
          <a:ext cx="134302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954741</xdr:colOff>
      <xdr:row>23</xdr:row>
      <xdr:rowOff>93569</xdr:rowOff>
    </xdr:from>
    <xdr:to>
      <xdr:col>8</xdr:col>
      <xdr:colOff>133351</xdr:colOff>
      <xdr:row>23</xdr:row>
      <xdr:rowOff>93570</xdr:rowOff>
    </xdr:to>
    <xdr:cxnSp macro="">
      <xdr:nvCxnSpPr>
        <xdr:cNvPr id="4" name="Conector recto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CxnSpPr/>
      </xdr:nvCxnSpPr>
      <xdr:spPr>
        <a:xfrm flipV="1">
          <a:off x="6926916" y="4513169"/>
          <a:ext cx="123601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397810</xdr:colOff>
      <xdr:row>22</xdr:row>
      <xdr:rowOff>156882</xdr:rowOff>
    </xdr:from>
    <xdr:to>
      <xdr:col>4</xdr:col>
      <xdr:colOff>840442</xdr:colOff>
      <xdr:row>22</xdr:row>
      <xdr:rowOff>156883</xdr:rowOff>
    </xdr:to>
    <xdr:cxnSp macro="">
      <xdr:nvCxnSpPr>
        <xdr:cNvPr id="2" name="Conector recto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CxnSpPr/>
      </xdr:nvCxnSpPr>
      <xdr:spPr>
        <a:xfrm flipV="1">
          <a:off x="1197910" y="4967007"/>
          <a:ext cx="1204632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499782</xdr:colOff>
      <xdr:row>22</xdr:row>
      <xdr:rowOff>156882</xdr:rowOff>
    </xdr:from>
    <xdr:to>
      <xdr:col>6</xdr:col>
      <xdr:colOff>659466</xdr:colOff>
      <xdr:row>22</xdr:row>
      <xdr:rowOff>156883</xdr:rowOff>
    </xdr:to>
    <xdr:cxnSp macro="">
      <xdr:nvCxnSpPr>
        <xdr:cNvPr id="3" name="Conector recto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CxnSpPr/>
      </xdr:nvCxnSpPr>
      <xdr:spPr>
        <a:xfrm flipV="1">
          <a:off x="3252507" y="4967007"/>
          <a:ext cx="1236009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355787</xdr:colOff>
      <xdr:row>22</xdr:row>
      <xdr:rowOff>160245</xdr:rowOff>
    </xdr:from>
    <xdr:to>
      <xdr:col>8</xdr:col>
      <xdr:colOff>605118</xdr:colOff>
      <xdr:row>22</xdr:row>
      <xdr:rowOff>160246</xdr:rowOff>
    </xdr:to>
    <xdr:cxnSp macro="">
      <xdr:nvCxnSpPr>
        <xdr:cNvPr id="4" name="Conector recto 3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CxnSpPr/>
      </xdr:nvCxnSpPr>
      <xdr:spPr>
        <a:xfrm flipV="1">
          <a:off x="5261162" y="4970370"/>
          <a:ext cx="1230406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397810</xdr:colOff>
      <xdr:row>19</xdr:row>
      <xdr:rowOff>156882</xdr:rowOff>
    </xdr:from>
    <xdr:to>
      <xdr:col>4</xdr:col>
      <xdr:colOff>840442</xdr:colOff>
      <xdr:row>19</xdr:row>
      <xdr:rowOff>156883</xdr:rowOff>
    </xdr:to>
    <xdr:cxnSp macro="">
      <xdr:nvCxnSpPr>
        <xdr:cNvPr id="2" name="Conector recto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CxnSpPr/>
      </xdr:nvCxnSpPr>
      <xdr:spPr>
        <a:xfrm flipV="1">
          <a:off x="1197910" y="4395507"/>
          <a:ext cx="1204632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795057</xdr:colOff>
      <xdr:row>19</xdr:row>
      <xdr:rowOff>175932</xdr:rowOff>
    </xdr:from>
    <xdr:to>
      <xdr:col>6</xdr:col>
      <xdr:colOff>954741</xdr:colOff>
      <xdr:row>19</xdr:row>
      <xdr:rowOff>175933</xdr:rowOff>
    </xdr:to>
    <xdr:cxnSp macro="">
      <xdr:nvCxnSpPr>
        <xdr:cNvPr id="3" name="Conector recto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CxnSpPr/>
      </xdr:nvCxnSpPr>
      <xdr:spPr>
        <a:xfrm flipV="1">
          <a:off x="3547782" y="3814482"/>
          <a:ext cx="1236009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651062</xdr:colOff>
      <xdr:row>19</xdr:row>
      <xdr:rowOff>160248</xdr:rowOff>
    </xdr:from>
    <xdr:to>
      <xdr:col>9</xdr:col>
      <xdr:colOff>295275</xdr:colOff>
      <xdr:row>19</xdr:row>
      <xdr:rowOff>180975</xdr:rowOff>
    </xdr:to>
    <xdr:cxnSp macro="">
      <xdr:nvCxnSpPr>
        <xdr:cNvPr id="4" name="Conector recto 3"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CxnSpPr/>
      </xdr:nvCxnSpPr>
      <xdr:spPr>
        <a:xfrm>
          <a:off x="5508812" y="3798798"/>
          <a:ext cx="1606363" cy="2072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397810</xdr:colOff>
      <xdr:row>24</xdr:row>
      <xdr:rowOff>156882</xdr:rowOff>
    </xdr:from>
    <xdr:to>
      <xdr:col>4</xdr:col>
      <xdr:colOff>840442</xdr:colOff>
      <xdr:row>24</xdr:row>
      <xdr:rowOff>156883</xdr:rowOff>
    </xdr:to>
    <xdr:cxnSp macro="">
      <xdr:nvCxnSpPr>
        <xdr:cNvPr id="2" name="Conector recto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CxnSpPr/>
      </xdr:nvCxnSpPr>
      <xdr:spPr>
        <a:xfrm flipV="1">
          <a:off x="1197910" y="4395507"/>
          <a:ext cx="1204632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499782</xdr:colOff>
      <xdr:row>24</xdr:row>
      <xdr:rowOff>156882</xdr:rowOff>
    </xdr:from>
    <xdr:to>
      <xdr:col>6</xdr:col>
      <xdr:colOff>659466</xdr:colOff>
      <xdr:row>24</xdr:row>
      <xdr:rowOff>156883</xdr:rowOff>
    </xdr:to>
    <xdr:cxnSp macro="">
      <xdr:nvCxnSpPr>
        <xdr:cNvPr id="3" name="Conector recto 2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CxnSpPr/>
      </xdr:nvCxnSpPr>
      <xdr:spPr>
        <a:xfrm flipV="1">
          <a:off x="3252507" y="4395507"/>
          <a:ext cx="1236009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355787</xdr:colOff>
      <xdr:row>24</xdr:row>
      <xdr:rowOff>160245</xdr:rowOff>
    </xdr:from>
    <xdr:to>
      <xdr:col>8</xdr:col>
      <xdr:colOff>605118</xdr:colOff>
      <xdr:row>24</xdr:row>
      <xdr:rowOff>160246</xdr:rowOff>
    </xdr:to>
    <xdr:cxnSp macro="">
      <xdr:nvCxnSpPr>
        <xdr:cNvPr id="4" name="Conector recto 3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CxnSpPr/>
      </xdr:nvCxnSpPr>
      <xdr:spPr>
        <a:xfrm flipV="1">
          <a:off x="5261162" y="4398870"/>
          <a:ext cx="1230406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476250</xdr:colOff>
      <xdr:row>38</xdr:row>
      <xdr:rowOff>0</xdr:rowOff>
    </xdr:from>
    <xdr:to>
      <xdr:col>4</xdr:col>
      <xdr:colOff>190500</xdr:colOff>
      <xdr:row>38</xdr:row>
      <xdr:rowOff>1</xdr:rowOff>
    </xdr:to>
    <xdr:cxnSp macro="">
      <xdr:nvCxnSpPr>
        <xdr:cNvPr id="2" name="Conector recto 1">
          <a:extLst>
            <a:ext uri="{FF2B5EF4-FFF2-40B4-BE49-F238E27FC236}">
              <a16:creationId xmlns="" xmlns:a16="http://schemas.microsoft.com/office/drawing/2014/main" id="{05E662A4-BB4C-4FEC-A95C-FD9A542BD770}"/>
            </a:ext>
          </a:extLst>
        </xdr:cNvPr>
        <xdr:cNvCxnSpPr/>
      </xdr:nvCxnSpPr>
      <xdr:spPr>
        <a:xfrm flipV="1">
          <a:off x="657225" y="7296150"/>
          <a:ext cx="115252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828115</xdr:colOff>
      <xdr:row>37</xdr:row>
      <xdr:rowOff>158563</xdr:rowOff>
    </xdr:from>
    <xdr:to>
      <xdr:col>5</xdr:col>
      <xdr:colOff>875740</xdr:colOff>
      <xdr:row>37</xdr:row>
      <xdr:rowOff>158564</xdr:rowOff>
    </xdr:to>
    <xdr:cxnSp macro="">
      <xdr:nvCxnSpPr>
        <xdr:cNvPr id="3" name="Conector recto 2">
          <a:extLst>
            <a:ext uri="{FF2B5EF4-FFF2-40B4-BE49-F238E27FC236}">
              <a16:creationId xmlns="" xmlns:a16="http://schemas.microsoft.com/office/drawing/2014/main" id="{ED5745EE-DCEF-4965-A29C-7A27DA806BA7}"/>
            </a:ext>
          </a:extLst>
        </xdr:cNvPr>
        <xdr:cNvCxnSpPr/>
      </xdr:nvCxnSpPr>
      <xdr:spPr>
        <a:xfrm flipV="1">
          <a:off x="2447365" y="7264213"/>
          <a:ext cx="123825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209550</xdr:colOff>
      <xdr:row>37</xdr:row>
      <xdr:rowOff>142875</xdr:rowOff>
    </xdr:from>
    <xdr:to>
      <xdr:col>7</xdr:col>
      <xdr:colOff>371475</xdr:colOff>
      <xdr:row>37</xdr:row>
      <xdr:rowOff>142876</xdr:rowOff>
    </xdr:to>
    <xdr:cxnSp macro="">
      <xdr:nvCxnSpPr>
        <xdr:cNvPr id="4" name="Conector recto 3">
          <a:extLst>
            <a:ext uri="{FF2B5EF4-FFF2-40B4-BE49-F238E27FC236}">
              <a16:creationId xmlns="" xmlns:a16="http://schemas.microsoft.com/office/drawing/2014/main" id="{289DAE7A-65D8-4393-8BA7-BF1B381FCB48}"/>
            </a:ext>
          </a:extLst>
        </xdr:cNvPr>
        <xdr:cNvCxnSpPr/>
      </xdr:nvCxnSpPr>
      <xdr:spPr>
        <a:xfrm flipV="1">
          <a:off x="4095750" y="7248525"/>
          <a:ext cx="123825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35860</xdr:colOff>
      <xdr:row>46</xdr:row>
      <xdr:rowOff>123825</xdr:rowOff>
    </xdr:from>
    <xdr:to>
      <xdr:col>4</xdr:col>
      <xdr:colOff>542925</xdr:colOff>
      <xdr:row>46</xdr:row>
      <xdr:rowOff>128310</xdr:rowOff>
    </xdr:to>
    <xdr:cxnSp macro="">
      <xdr:nvCxnSpPr>
        <xdr:cNvPr id="2" name="Conector recto 1">
          <a:extLst>
            <a:ext uri="{FF2B5EF4-FFF2-40B4-BE49-F238E27FC236}">
              <a16:creationId xmlns="" xmlns:a16="http://schemas.microsoft.com/office/drawing/2014/main" id="{5219F2AC-8EBE-420C-B759-DE926572E1AF}"/>
            </a:ext>
          </a:extLst>
        </xdr:cNvPr>
        <xdr:cNvCxnSpPr/>
      </xdr:nvCxnSpPr>
      <xdr:spPr>
        <a:xfrm flipV="1">
          <a:off x="1197910" y="8934450"/>
          <a:ext cx="1269065" cy="44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490257</xdr:colOff>
      <xdr:row>46</xdr:row>
      <xdr:rowOff>147359</xdr:rowOff>
    </xdr:from>
    <xdr:to>
      <xdr:col>6</xdr:col>
      <xdr:colOff>904875</xdr:colOff>
      <xdr:row>46</xdr:row>
      <xdr:rowOff>152400</xdr:rowOff>
    </xdr:to>
    <xdr:cxnSp macro="">
      <xdr:nvCxnSpPr>
        <xdr:cNvPr id="3" name="Conector recto 2">
          <a:extLst>
            <a:ext uri="{FF2B5EF4-FFF2-40B4-BE49-F238E27FC236}">
              <a16:creationId xmlns="" xmlns:a16="http://schemas.microsoft.com/office/drawing/2014/main" id="{BEF1623C-0C56-46F5-A094-5755B333BFDE}"/>
            </a:ext>
          </a:extLst>
        </xdr:cNvPr>
        <xdr:cNvCxnSpPr/>
      </xdr:nvCxnSpPr>
      <xdr:spPr>
        <a:xfrm>
          <a:off x="3319182" y="8948459"/>
          <a:ext cx="1176618" cy="504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870137</xdr:colOff>
      <xdr:row>46</xdr:row>
      <xdr:rowOff>150722</xdr:rowOff>
    </xdr:from>
    <xdr:to>
      <xdr:col>9</xdr:col>
      <xdr:colOff>400050</xdr:colOff>
      <xdr:row>46</xdr:row>
      <xdr:rowOff>161925</xdr:rowOff>
    </xdr:to>
    <xdr:cxnSp macro="">
      <xdr:nvCxnSpPr>
        <xdr:cNvPr id="4" name="Conector recto 3">
          <a:extLst>
            <a:ext uri="{FF2B5EF4-FFF2-40B4-BE49-F238E27FC236}">
              <a16:creationId xmlns="" xmlns:a16="http://schemas.microsoft.com/office/drawing/2014/main" id="{75FC3A03-A734-4B57-A5AD-E791006667AA}"/>
            </a:ext>
          </a:extLst>
        </xdr:cNvPr>
        <xdr:cNvCxnSpPr/>
      </xdr:nvCxnSpPr>
      <xdr:spPr>
        <a:xfrm>
          <a:off x="5394512" y="8961347"/>
          <a:ext cx="1406338" cy="1120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733425</xdr:colOff>
      <xdr:row>25</xdr:row>
      <xdr:rowOff>152400</xdr:rowOff>
    </xdr:from>
    <xdr:to>
      <xdr:col>3</xdr:col>
      <xdr:colOff>735667</xdr:colOff>
      <xdr:row>25</xdr:row>
      <xdr:rowOff>156883</xdr:rowOff>
    </xdr:to>
    <xdr:cxnSp macro="">
      <xdr:nvCxnSpPr>
        <xdr:cNvPr id="2" name="Conector recto 1">
          <a:extLst>
            <a:ext uri="{FF2B5EF4-FFF2-40B4-BE49-F238E27FC236}">
              <a16:creationId xmlns="" xmlns:a16="http://schemas.microsoft.com/office/drawing/2014/main" id="{C144EBBA-DB4C-4726-AB3E-A2DB7B68F23E}"/>
            </a:ext>
          </a:extLst>
        </xdr:cNvPr>
        <xdr:cNvCxnSpPr/>
      </xdr:nvCxnSpPr>
      <xdr:spPr>
        <a:xfrm>
          <a:off x="1495425" y="4953000"/>
          <a:ext cx="1011892" cy="448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452157</xdr:colOff>
      <xdr:row>25</xdr:row>
      <xdr:rowOff>147359</xdr:rowOff>
    </xdr:from>
    <xdr:to>
      <xdr:col>5</xdr:col>
      <xdr:colOff>704850</xdr:colOff>
      <xdr:row>25</xdr:row>
      <xdr:rowOff>152400</xdr:rowOff>
    </xdr:to>
    <xdr:cxnSp macro="">
      <xdr:nvCxnSpPr>
        <xdr:cNvPr id="3" name="Conector recto 2">
          <a:extLst>
            <a:ext uri="{FF2B5EF4-FFF2-40B4-BE49-F238E27FC236}">
              <a16:creationId xmlns="" xmlns:a16="http://schemas.microsoft.com/office/drawing/2014/main" id="{D91626D6-515C-4F79-839C-538020411F4B}"/>
            </a:ext>
          </a:extLst>
        </xdr:cNvPr>
        <xdr:cNvCxnSpPr/>
      </xdr:nvCxnSpPr>
      <xdr:spPr>
        <a:xfrm>
          <a:off x="3100107" y="4947959"/>
          <a:ext cx="1014693" cy="504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108137</xdr:colOff>
      <xdr:row>25</xdr:row>
      <xdr:rowOff>131670</xdr:rowOff>
    </xdr:from>
    <xdr:to>
      <xdr:col>8</xdr:col>
      <xdr:colOff>357468</xdr:colOff>
      <xdr:row>25</xdr:row>
      <xdr:rowOff>131671</xdr:rowOff>
    </xdr:to>
    <xdr:cxnSp macro="">
      <xdr:nvCxnSpPr>
        <xdr:cNvPr id="4" name="Conector recto 3">
          <a:extLst>
            <a:ext uri="{FF2B5EF4-FFF2-40B4-BE49-F238E27FC236}">
              <a16:creationId xmlns="" xmlns:a16="http://schemas.microsoft.com/office/drawing/2014/main" id="{8970F6BE-354A-44C4-A842-F4EB0CB666C2}"/>
            </a:ext>
          </a:extLst>
        </xdr:cNvPr>
        <xdr:cNvCxnSpPr/>
      </xdr:nvCxnSpPr>
      <xdr:spPr>
        <a:xfrm flipV="1">
          <a:off x="4870637" y="4932270"/>
          <a:ext cx="1125631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674035</xdr:colOff>
      <xdr:row>33</xdr:row>
      <xdr:rowOff>137834</xdr:rowOff>
    </xdr:from>
    <xdr:to>
      <xdr:col>5</xdr:col>
      <xdr:colOff>247650</xdr:colOff>
      <xdr:row>33</xdr:row>
      <xdr:rowOff>142875</xdr:rowOff>
    </xdr:to>
    <xdr:cxnSp macro="">
      <xdr:nvCxnSpPr>
        <xdr:cNvPr id="2" name="Conector recto 1">
          <a:extLst>
            <a:ext uri="{FF2B5EF4-FFF2-40B4-BE49-F238E27FC236}">
              <a16:creationId xmlns="" xmlns:a16="http://schemas.microsoft.com/office/drawing/2014/main" id="{E1F20DF4-BDA9-458E-9E3D-296CF54A4C13}"/>
            </a:ext>
          </a:extLst>
        </xdr:cNvPr>
        <xdr:cNvCxnSpPr/>
      </xdr:nvCxnSpPr>
      <xdr:spPr>
        <a:xfrm>
          <a:off x="1893235" y="6481484"/>
          <a:ext cx="1450040" cy="504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385482</xdr:colOff>
      <xdr:row>33</xdr:row>
      <xdr:rowOff>142875</xdr:rowOff>
    </xdr:from>
    <xdr:to>
      <xdr:col>9</xdr:col>
      <xdr:colOff>0</xdr:colOff>
      <xdr:row>33</xdr:row>
      <xdr:rowOff>147359</xdr:rowOff>
    </xdr:to>
    <xdr:cxnSp macro="">
      <xdr:nvCxnSpPr>
        <xdr:cNvPr id="3" name="Conector recto 2">
          <a:extLst>
            <a:ext uri="{FF2B5EF4-FFF2-40B4-BE49-F238E27FC236}">
              <a16:creationId xmlns="" xmlns:a16="http://schemas.microsoft.com/office/drawing/2014/main" id="{253BC99C-EE2E-4FC2-9A4F-3D9B3B073D86}"/>
            </a:ext>
          </a:extLst>
        </xdr:cNvPr>
        <xdr:cNvCxnSpPr/>
      </xdr:nvCxnSpPr>
      <xdr:spPr>
        <a:xfrm flipV="1">
          <a:off x="5233707" y="6486525"/>
          <a:ext cx="1252818" cy="44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403412</xdr:colOff>
      <xdr:row>33</xdr:row>
      <xdr:rowOff>123825</xdr:rowOff>
    </xdr:from>
    <xdr:to>
      <xdr:col>13</xdr:col>
      <xdr:colOff>381000</xdr:colOff>
      <xdr:row>33</xdr:row>
      <xdr:rowOff>131672</xdr:rowOff>
    </xdr:to>
    <xdr:cxnSp macro="">
      <xdr:nvCxnSpPr>
        <xdr:cNvPr id="4" name="Conector recto 3">
          <a:extLst>
            <a:ext uri="{FF2B5EF4-FFF2-40B4-BE49-F238E27FC236}">
              <a16:creationId xmlns="" xmlns:a16="http://schemas.microsoft.com/office/drawing/2014/main" id="{D3C1D843-C7C5-4299-A5C2-2AC160B57AA6}"/>
            </a:ext>
          </a:extLst>
        </xdr:cNvPr>
        <xdr:cNvCxnSpPr/>
      </xdr:nvCxnSpPr>
      <xdr:spPr>
        <a:xfrm flipV="1">
          <a:off x="8756837" y="6467475"/>
          <a:ext cx="1082488" cy="784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M100"/>
  <sheetViews>
    <sheetView topLeftCell="A30" zoomScale="109" workbookViewId="0">
      <selection activeCell="E45" sqref="E45"/>
    </sheetView>
  </sheetViews>
  <sheetFormatPr baseColWidth="10" defaultColWidth="10.7109375" defaultRowHeight="15" x14ac:dyDescent="0.25"/>
  <cols>
    <col min="1" max="1" width="3.140625" customWidth="1"/>
    <col min="2" max="2" width="23.85546875" customWidth="1"/>
    <col min="3" max="3" width="20.85546875" customWidth="1"/>
    <col min="4" max="4" width="14.140625" customWidth="1"/>
    <col min="5" max="5" width="20.7109375" customWidth="1"/>
    <col min="6" max="6" width="14.85546875" customWidth="1"/>
    <col min="7" max="7" width="17.140625" bestFit="1" customWidth="1"/>
    <col min="8" max="8" width="16.140625" bestFit="1" customWidth="1"/>
    <col min="10" max="10" width="38.7109375" bestFit="1" customWidth="1"/>
    <col min="12" max="12" width="13.28515625" customWidth="1"/>
  </cols>
  <sheetData>
    <row r="1" spans="2:13" x14ac:dyDescent="0.25">
      <c r="C1" s="2"/>
    </row>
    <row r="2" spans="2:13" ht="14.45" x14ac:dyDescent="0.3">
      <c r="B2" t="s">
        <v>0</v>
      </c>
      <c r="J2" s="119" t="s">
        <v>209</v>
      </c>
      <c r="K2" s="119"/>
    </row>
    <row r="3" spans="2:13" x14ac:dyDescent="0.25">
      <c r="B3" t="s">
        <v>32</v>
      </c>
      <c r="J3" s="120" t="s">
        <v>188</v>
      </c>
      <c r="K3" s="119"/>
    </row>
    <row r="4" spans="2:13" x14ac:dyDescent="0.25">
      <c r="J4" s="102" t="s">
        <v>210</v>
      </c>
      <c r="K4" s="106" t="s">
        <v>206</v>
      </c>
      <c r="L4" s="106" t="s">
        <v>207</v>
      </c>
      <c r="M4" s="101"/>
    </row>
    <row r="5" spans="2:13" x14ac:dyDescent="0.25">
      <c r="C5" s="110" t="s">
        <v>25</v>
      </c>
      <c r="D5" s="110" t="s">
        <v>31</v>
      </c>
      <c r="J5" s="101" t="s">
        <v>202</v>
      </c>
      <c r="K5" s="101">
        <v>3</v>
      </c>
      <c r="L5" s="101">
        <v>2.5</v>
      </c>
      <c r="M5" s="100">
        <f>K5*L5</f>
        <v>7.5</v>
      </c>
    </row>
    <row r="6" spans="2:13" x14ac:dyDescent="0.25">
      <c r="C6" s="20" t="s">
        <v>1</v>
      </c>
      <c r="D6" s="23">
        <v>100</v>
      </c>
      <c r="J6" s="101" t="s">
        <v>203</v>
      </c>
      <c r="K6" s="101">
        <v>4</v>
      </c>
      <c r="L6" s="101">
        <v>1.1000000000000001</v>
      </c>
      <c r="M6" s="100">
        <f t="shared" ref="M6:M8" si="0">K6*L6</f>
        <v>4.4000000000000004</v>
      </c>
    </row>
    <row r="7" spans="2:13" x14ac:dyDescent="0.25">
      <c r="C7" s="20" t="s">
        <v>2</v>
      </c>
      <c r="D7" s="23">
        <v>120</v>
      </c>
      <c r="J7" s="101" t="s">
        <v>204</v>
      </c>
      <c r="K7" s="101">
        <v>1</v>
      </c>
      <c r="L7" s="101">
        <v>20</v>
      </c>
      <c r="M7" s="100">
        <f t="shared" si="0"/>
        <v>20</v>
      </c>
    </row>
    <row r="8" spans="2:13" x14ac:dyDescent="0.25">
      <c r="C8" s="20" t="s">
        <v>3</v>
      </c>
      <c r="D8" s="23">
        <v>180</v>
      </c>
      <c r="J8" s="101" t="s">
        <v>205</v>
      </c>
      <c r="K8" s="101">
        <v>1.8</v>
      </c>
      <c r="L8" s="101">
        <v>60</v>
      </c>
      <c r="M8" s="100">
        <f t="shared" si="0"/>
        <v>108</v>
      </c>
    </row>
    <row r="9" spans="2:13" x14ac:dyDescent="0.25">
      <c r="J9" s="120" t="s">
        <v>208</v>
      </c>
      <c r="M9" s="121">
        <f>SUM(M5:M8)</f>
        <v>139.9</v>
      </c>
    </row>
    <row r="10" spans="2:13" x14ac:dyDescent="0.25">
      <c r="B10" t="s">
        <v>24</v>
      </c>
    </row>
    <row r="11" spans="2:13" x14ac:dyDescent="0.25">
      <c r="J11" s="106" t="s">
        <v>211</v>
      </c>
      <c r="K11" s="106" t="s">
        <v>206</v>
      </c>
      <c r="L11" s="106" t="s">
        <v>207</v>
      </c>
      <c r="M11" s="101"/>
    </row>
    <row r="12" spans="2:13" x14ac:dyDescent="0.25">
      <c r="J12" s="101" t="s">
        <v>202</v>
      </c>
      <c r="K12" s="101">
        <v>4</v>
      </c>
      <c r="L12" s="101">
        <v>2.5</v>
      </c>
      <c r="M12" s="100">
        <f>K12*L12</f>
        <v>10</v>
      </c>
    </row>
    <row r="13" spans="2:13" ht="14.45" x14ac:dyDescent="0.3">
      <c r="C13" s="112" t="s">
        <v>29</v>
      </c>
      <c r="D13" s="113"/>
      <c r="E13" s="113"/>
      <c r="F13" s="114"/>
      <c r="G13" s="115" t="s">
        <v>30</v>
      </c>
      <c r="H13" s="115"/>
      <c r="J13" s="101" t="s">
        <v>203</v>
      </c>
      <c r="K13" s="101">
        <v>2</v>
      </c>
      <c r="L13" s="101">
        <v>1.1000000000000001</v>
      </c>
      <c r="M13" s="100">
        <f t="shared" ref="M13:M15" si="1">K13*L13</f>
        <v>2.2000000000000002</v>
      </c>
    </row>
    <row r="14" spans="2:13" ht="14.45" x14ac:dyDescent="0.3">
      <c r="B14" s="111" t="s">
        <v>25</v>
      </c>
      <c r="C14" s="108" t="s">
        <v>26</v>
      </c>
      <c r="D14" s="108" t="s">
        <v>27</v>
      </c>
      <c r="E14" s="108" t="s">
        <v>28</v>
      </c>
      <c r="F14" s="108" t="s">
        <v>27</v>
      </c>
      <c r="G14" s="108" t="s">
        <v>26</v>
      </c>
      <c r="H14" s="108" t="s">
        <v>28</v>
      </c>
      <c r="J14" s="101" t="s">
        <v>204</v>
      </c>
      <c r="K14" s="101">
        <v>0.6</v>
      </c>
      <c r="L14" s="101">
        <v>20</v>
      </c>
      <c r="M14" s="100">
        <f t="shared" si="1"/>
        <v>12</v>
      </c>
    </row>
    <row r="15" spans="2:13" ht="14.45" x14ac:dyDescent="0.3">
      <c r="B15" s="109" t="s">
        <v>1</v>
      </c>
      <c r="C15" s="21">
        <v>50</v>
      </c>
      <c r="D15" s="25">
        <v>0.1</v>
      </c>
      <c r="E15" s="21">
        <v>100</v>
      </c>
      <c r="F15" s="25">
        <v>0.2</v>
      </c>
      <c r="G15" s="21">
        <v>65</v>
      </c>
      <c r="H15" s="21">
        <v>80</v>
      </c>
      <c r="J15" s="101" t="s">
        <v>205</v>
      </c>
      <c r="K15" s="101">
        <v>1</v>
      </c>
      <c r="L15" s="101">
        <v>60</v>
      </c>
      <c r="M15" s="100">
        <f t="shared" si="1"/>
        <v>60</v>
      </c>
    </row>
    <row r="16" spans="2:13" x14ac:dyDescent="0.25">
      <c r="B16" s="109" t="s">
        <v>2</v>
      </c>
      <c r="C16" s="21">
        <v>200</v>
      </c>
      <c r="D16" s="25">
        <v>0.4</v>
      </c>
      <c r="E16" s="21">
        <v>300</v>
      </c>
      <c r="F16" s="25">
        <v>0.5</v>
      </c>
      <c r="G16" s="21">
        <v>395</v>
      </c>
      <c r="H16" s="21">
        <v>350</v>
      </c>
      <c r="J16" s="120" t="s">
        <v>208</v>
      </c>
      <c r="M16" s="121">
        <f>SUM(M12:M15)</f>
        <v>84.2</v>
      </c>
    </row>
    <row r="17" spans="2:13" x14ac:dyDescent="0.25">
      <c r="B17" s="109" t="s">
        <v>3</v>
      </c>
      <c r="C17" s="21">
        <v>100</v>
      </c>
      <c r="D17" s="25">
        <v>0.3</v>
      </c>
      <c r="E17" s="21">
        <v>400</v>
      </c>
      <c r="F17" s="25">
        <v>0.8</v>
      </c>
      <c r="G17" s="21">
        <v>495</v>
      </c>
      <c r="H17" s="21">
        <v>130</v>
      </c>
    </row>
    <row r="18" spans="2:13" x14ac:dyDescent="0.25">
      <c r="C18" s="116" t="s">
        <v>33</v>
      </c>
      <c r="D18" s="22"/>
      <c r="E18" s="116" t="s">
        <v>33</v>
      </c>
      <c r="J18" s="106" t="s">
        <v>212</v>
      </c>
      <c r="K18" s="106" t="s">
        <v>206</v>
      </c>
      <c r="L18" s="106" t="s">
        <v>207</v>
      </c>
      <c r="M18" s="101"/>
    </row>
    <row r="19" spans="2:13" x14ac:dyDescent="0.25">
      <c r="B19" s="109" t="s">
        <v>1</v>
      </c>
      <c r="C19" s="21">
        <f>+C15*D15</f>
        <v>5</v>
      </c>
      <c r="E19" s="21">
        <f>+E15*F15</f>
        <v>20</v>
      </c>
      <c r="J19" s="101" t="s">
        <v>202</v>
      </c>
      <c r="K19" s="101">
        <v>2</v>
      </c>
      <c r="L19" s="101">
        <v>2.5</v>
      </c>
      <c r="M19" s="100">
        <f>K19*L19</f>
        <v>5</v>
      </c>
    </row>
    <row r="20" spans="2:13" ht="14.45" x14ac:dyDescent="0.3">
      <c r="B20" s="109" t="s">
        <v>2</v>
      </c>
      <c r="C20" s="21">
        <f>+C16*D16</f>
        <v>80</v>
      </c>
      <c r="E20" s="21">
        <f>+E16*F16</f>
        <v>150</v>
      </c>
      <c r="J20" s="101" t="s">
        <v>203</v>
      </c>
      <c r="K20" s="101">
        <v>1</v>
      </c>
      <c r="L20" s="101">
        <v>1.1000000000000001</v>
      </c>
      <c r="M20" s="100">
        <f t="shared" ref="M20:M22" si="2">K20*L20</f>
        <v>1.1000000000000001</v>
      </c>
    </row>
    <row r="21" spans="2:13" ht="14.45" x14ac:dyDescent="0.3">
      <c r="B21" s="109" t="s">
        <v>3</v>
      </c>
      <c r="C21" s="21">
        <f>+C17*D17</f>
        <v>30</v>
      </c>
      <c r="E21" s="21">
        <f>+E17*F17</f>
        <v>320</v>
      </c>
      <c r="J21" s="101" t="s">
        <v>204</v>
      </c>
      <c r="K21" s="101">
        <v>1</v>
      </c>
      <c r="L21" s="101">
        <v>20</v>
      </c>
      <c r="M21" s="100">
        <f t="shared" si="2"/>
        <v>20</v>
      </c>
    </row>
    <row r="22" spans="2:13" x14ac:dyDescent="0.25">
      <c r="J22" s="101" t="s">
        <v>205</v>
      </c>
      <c r="K22" s="101">
        <v>2</v>
      </c>
      <c r="L22" s="101">
        <v>60</v>
      </c>
      <c r="M22" s="100">
        <f t="shared" si="2"/>
        <v>120</v>
      </c>
    </row>
    <row r="23" spans="2:13" x14ac:dyDescent="0.25">
      <c r="B23" t="s">
        <v>56</v>
      </c>
      <c r="J23" s="120" t="s">
        <v>208</v>
      </c>
      <c r="M23" s="121">
        <f>SUM(M19:M22)</f>
        <v>146.1</v>
      </c>
    </row>
    <row r="24" spans="2:13" x14ac:dyDescent="0.25">
      <c r="B24" t="s">
        <v>59</v>
      </c>
    </row>
    <row r="25" spans="2:13" x14ac:dyDescent="0.25">
      <c r="J25" s="116" t="s">
        <v>214</v>
      </c>
      <c r="K25" s="122" t="s">
        <v>207</v>
      </c>
      <c r="L25" s="122" t="s">
        <v>216</v>
      </c>
    </row>
    <row r="26" spans="2:13" x14ac:dyDescent="0.25">
      <c r="B26" s="24" t="s">
        <v>25</v>
      </c>
      <c r="C26" s="110" t="s">
        <v>57</v>
      </c>
      <c r="D26" s="110" t="s">
        <v>58</v>
      </c>
      <c r="J26" s="21">
        <v>80</v>
      </c>
      <c r="K26" s="103">
        <f>M9</f>
        <v>139.9</v>
      </c>
      <c r="L26" s="103">
        <f>J26*K26</f>
        <v>11192</v>
      </c>
    </row>
    <row r="27" spans="2:13" x14ac:dyDescent="0.25">
      <c r="B27" s="20" t="s">
        <v>1</v>
      </c>
      <c r="C27" s="6">
        <v>3</v>
      </c>
      <c r="D27" s="6">
        <v>4</v>
      </c>
      <c r="J27" s="21">
        <v>350</v>
      </c>
      <c r="K27" s="103">
        <f>M16</f>
        <v>84.2</v>
      </c>
      <c r="L27" s="103">
        <f t="shared" ref="L27:L28" si="3">J27*K27</f>
        <v>29470</v>
      </c>
    </row>
    <row r="28" spans="2:13" x14ac:dyDescent="0.25">
      <c r="B28" s="20" t="s">
        <v>2</v>
      </c>
      <c r="C28" s="6">
        <v>4</v>
      </c>
      <c r="D28" s="6">
        <v>2</v>
      </c>
      <c r="J28" s="21">
        <v>130</v>
      </c>
      <c r="K28" s="103">
        <f>M23</f>
        <v>146.1</v>
      </c>
      <c r="L28" s="103">
        <f t="shared" si="3"/>
        <v>18993</v>
      </c>
    </row>
    <row r="29" spans="2:13" x14ac:dyDescent="0.25">
      <c r="B29" s="20" t="s">
        <v>3</v>
      </c>
      <c r="C29" s="6">
        <v>2</v>
      </c>
      <c r="D29" s="6">
        <v>1</v>
      </c>
      <c r="J29" s="107" t="s">
        <v>208</v>
      </c>
      <c r="L29" s="105">
        <f>SUM(L26:L28)</f>
        <v>59655</v>
      </c>
    </row>
    <row r="31" spans="2:13" x14ac:dyDescent="0.25">
      <c r="B31" t="s">
        <v>60</v>
      </c>
      <c r="J31" s="116" t="s">
        <v>215</v>
      </c>
      <c r="K31" s="122" t="s">
        <v>207</v>
      </c>
      <c r="L31" s="122" t="s">
        <v>216</v>
      </c>
    </row>
    <row r="32" spans="2:13" x14ac:dyDescent="0.25">
      <c r="C32" t="s">
        <v>188</v>
      </c>
      <c r="J32" s="21">
        <v>20</v>
      </c>
      <c r="K32" s="103">
        <f>M9</f>
        <v>139.9</v>
      </c>
      <c r="L32" s="103">
        <f>J32*K32</f>
        <v>2798</v>
      </c>
    </row>
    <row r="33" spans="2:12" x14ac:dyDescent="0.25">
      <c r="B33" s="21">
        <v>2.5</v>
      </c>
      <c r="C33" s="49" t="s">
        <v>61</v>
      </c>
      <c r="J33" s="21">
        <v>150</v>
      </c>
      <c r="K33" s="103">
        <f>M16</f>
        <v>84.2</v>
      </c>
      <c r="L33" s="103">
        <f t="shared" ref="L33:L34" si="4">J33*K33</f>
        <v>12630</v>
      </c>
    </row>
    <row r="34" spans="2:12" x14ac:dyDescent="0.25">
      <c r="B34" s="21">
        <v>1.1000000000000001</v>
      </c>
      <c r="C34" s="49" t="s">
        <v>62</v>
      </c>
      <c r="J34" s="21">
        <v>320</v>
      </c>
      <c r="K34" s="103">
        <f>M23</f>
        <v>146.1</v>
      </c>
      <c r="L34" s="103">
        <f t="shared" si="4"/>
        <v>46752</v>
      </c>
    </row>
    <row r="35" spans="2:12" x14ac:dyDescent="0.25">
      <c r="J35" s="107" t="s">
        <v>208</v>
      </c>
      <c r="L35" s="105">
        <f>SUM(L32:L34)</f>
        <v>62180</v>
      </c>
    </row>
    <row r="36" spans="2:12" x14ac:dyDescent="0.25">
      <c r="B36" t="s">
        <v>189</v>
      </c>
    </row>
    <row r="38" spans="2:12" x14ac:dyDescent="0.25">
      <c r="B38" s="21">
        <v>5000</v>
      </c>
      <c r="C38" s="49" t="s">
        <v>70</v>
      </c>
      <c r="D38" s="20">
        <f>B33</f>
        <v>2.5</v>
      </c>
      <c r="E38" s="23">
        <f>B38*D38</f>
        <v>12500</v>
      </c>
    </row>
    <row r="39" spans="2:12" x14ac:dyDescent="0.25">
      <c r="B39" s="21">
        <v>1900</v>
      </c>
      <c r="C39" s="49" t="s">
        <v>71</v>
      </c>
      <c r="D39" s="20">
        <f>B34</f>
        <v>1.1000000000000001</v>
      </c>
      <c r="E39" s="125">
        <f>B39*D39</f>
        <v>2090</v>
      </c>
    </row>
    <row r="40" spans="2:12" x14ac:dyDescent="0.25">
      <c r="E40" s="126">
        <f>SUM(E38:E39)</f>
        <v>14590</v>
      </c>
      <c r="F40" s="104" t="s">
        <v>219</v>
      </c>
    </row>
    <row r="41" spans="2:12" x14ac:dyDescent="0.25">
      <c r="B41" t="s">
        <v>190</v>
      </c>
      <c r="E41" s="124"/>
    </row>
    <row r="42" spans="2:12" x14ac:dyDescent="0.25">
      <c r="E42" s="124"/>
    </row>
    <row r="43" spans="2:12" x14ac:dyDescent="0.25">
      <c r="B43" s="21">
        <v>4500</v>
      </c>
      <c r="C43" s="49" t="s">
        <v>70</v>
      </c>
      <c r="D43" s="20">
        <f>B33</f>
        <v>2.5</v>
      </c>
      <c r="E43" s="23">
        <f>B43*D43</f>
        <v>11250</v>
      </c>
    </row>
    <row r="44" spans="2:12" x14ac:dyDescent="0.25">
      <c r="B44" s="21">
        <v>2500</v>
      </c>
      <c r="C44" s="49" t="s">
        <v>71</v>
      </c>
      <c r="D44" s="20">
        <f>B34</f>
        <v>1.1000000000000001</v>
      </c>
      <c r="E44" s="125">
        <f>B44*D44</f>
        <v>2750</v>
      </c>
    </row>
    <row r="45" spans="2:12" x14ac:dyDescent="0.25">
      <c r="E45" s="126">
        <f>SUM(E43:E44)</f>
        <v>14000</v>
      </c>
      <c r="F45" s="104" t="s">
        <v>220</v>
      </c>
    </row>
    <row r="46" spans="2:12" x14ac:dyDescent="0.25">
      <c r="E46" s="123"/>
    </row>
    <row r="47" spans="2:12" x14ac:dyDescent="0.25">
      <c r="B47" t="s">
        <v>79</v>
      </c>
    </row>
    <row r="50" spans="2:4" ht="30" x14ac:dyDescent="0.25">
      <c r="C50" s="117" t="s">
        <v>80</v>
      </c>
      <c r="D50" s="117" t="s">
        <v>191</v>
      </c>
    </row>
    <row r="51" spans="2:4" x14ac:dyDescent="0.25">
      <c r="B51" s="20" t="s">
        <v>1</v>
      </c>
      <c r="C51" s="21">
        <v>1</v>
      </c>
      <c r="D51" s="21">
        <v>20</v>
      </c>
    </row>
    <row r="52" spans="2:4" x14ac:dyDescent="0.25">
      <c r="B52" s="20" t="s">
        <v>2</v>
      </c>
      <c r="C52" s="21">
        <v>0.6</v>
      </c>
      <c r="D52" s="21">
        <v>20</v>
      </c>
    </row>
    <row r="53" spans="2:4" x14ac:dyDescent="0.25">
      <c r="B53" s="20" t="s">
        <v>3</v>
      </c>
      <c r="C53" s="21">
        <v>1</v>
      </c>
      <c r="D53" s="21">
        <v>20</v>
      </c>
    </row>
    <row r="55" spans="2:4" x14ac:dyDescent="0.25">
      <c r="B55" t="s">
        <v>87</v>
      </c>
    </row>
    <row r="57" spans="2:4" x14ac:dyDescent="0.25">
      <c r="B57" s="118" t="s">
        <v>94</v>
      </c>
      <c r="C57" s="118" t="s">
        <v>95</v>
      </c>
      <c r="D57" s="118" t="s">
        <v>102</v>
      </c>
    </row>
    <row r="58" spans="2:4" x14ac:dyDescent="0.25">
      <c r="B58" s="20" t="s">
        <v>92</v>
      </c>
      <c r="C58" s="23">
        <v>878000</v>
      </c>
      <c r="D58" s="21" t="s">
        <v>193</v>
      </c>
    </row>
    <row r="59" spans="2:4" x14ac:dyDescent="0.25">
      <c r="B59" s="20" t="s">
        <v>89</v>
      </c>
      <c r="C59" s="23">
        <v>375500</v>
      </c>
      <c r="D59" s="21" t="s">
        <v>192</v>
      </c>
    </row>
    <row r="60" spans="2:4" x14ac:dyDescent="0.25">
      <c r="B60" s="20" t="s">
        <v>91</v>
      </c>
      <c r="C60" s="23">
        <v>320500</v>
      </c>
      <c r="D60" s="21" t="s">
        <v>193</v>
      </c>
    </row>
    <row r="61" spans="2:4" x14ac:dyDescent="0.25">
      <c r="B61" s="20" t="s">
        <v>88</v>
      </c>
      <c r="C61" s="23">
        <v>300000</v>
      </c>
      <c r="D61" s="21" t="s">
        <v>193</v>
      </c>
    </row>
    <row r="62" spans="2:4" x14ac:dyDescent="0.25">
      <c r="B62" s="20" t="s">
        <v>93</v>
      </c>
      <c r="C62" s="23">
        <v>300000</v>
      </c>
      <c r="D62" s="21" t="s">
        <v>192</v>
      </c>
    </row>
    <row r="63" spans="2:4" x14ac:dyDescent="0.25">
      <c r="B63" s="20" t="s">
        <v>90</v>
      </c>
      <c r="C63" s="23">
        <v>100000</v>
      </c>
      <c r="D63" s="21" t="s">
        <v>192</v>
      </c>
    </row>
    <row r="64" spans="2:4" x14ac:dyDescent="0.25">
      <c r="B64" s="20"/>
      <c r="C64" s="23"/>
    </row>
    <row r="65" spans="2:5" x14ac:dyDescent="0.25">
      <c r="B65" s="5" t="s">
        <v>100</v>
      </c>
      <c r="C65" s="44">
        <f>+C59+C62+C63</f>
        <v>775500</v>
      </c>
    </row>
    <row r="66" spans="2:5" x14ac:dyDescent="0.25">
      <c r="B66" s="45" t="s">
        <v>101</v>
      </c>
      <c r="C66" s="44">
        <f>+C58+C60+C61</f>
        <v>1498500</v>
      </c>
      <c r="E66" s="104" t="s">
        <v>213</v>
      </c>
    </row>
    <row r="67" spans="2:5" x14ac:dyDescent="0.25">
      <c r="B67" s="45" t="s">
        <v>23</v>
      </c>
      <c r="C67" s="44">
        <f>+C65+C66</f>
        <v>2274000</v>
      </c>
      <c r="E67" s="105">
        <f>C67/37900</f>
        <v>60</v>
      </c>
    </row>
    <row r="68" spans="2:5" x14ac:dyDescent="0.25">
      <c r="B68" s="14"/>
      <c r="C68" s="37"/>
    </row>
    <row r="69" spans="2:5" x14ac:dyDescent="0.25">
      <c r="B69" t="s">
        <v>99</v>
      </c>
    </row>
    <row r="71" spans="2:5" x14ac:dyDescent="0.25">
      <c r="B71" t="s">
        <v>195</v>
      </c>
    </row>
    <row r="73" spans="2:5" ht="12" customHeight="1" x14ac:dyDescent="0.25">
      <c r="B73" s="85" t="s">
        <v>194</v>
      </c>
      <c r="C73" s="87">
        <v>304008</v>
      </c>
    </row>
    <row r="74" spans="2:5" ht="10.5" customHeight="1" x14ac:dyDescent="0.25">
      <c r="B74" s="86"/>
      <c r="C74" s="88"/>
    </row>
    <row r="76" spans="2:5" x14ac:dyDescent="0.25">
      <c r="B76" t="s">
        <v>196</v>
      </c>
    </row>
    <row r="78" spans="2:5" x14ac:dyDescent="0.25">
      <c r="B78" s="21" t="s">
        <v>1</v>
      </c>
      <c r="C78" s="21">
        <v>1.8</v>
      </c>
    </row>
    <row r="79" spans="2:5" x14ac:dyDescent="0.25">
      <c r="B79" s="21" t="s">
        <v>2</v>
      </c>
      <c r="C79" s="21">
        <v>1</v>
      </c>
    </row>
    <row r="80" spans="2:5" x14ac:dyDescent="0.25">
      <c r="B80" s="21" t="s">
        <v>3</v>
      </c>
      <c r="C80" s="21">
        <v>2</v>
      </c>
    </row>
    <row r="82" spans="2:3" x14ac:dyDescent="0.25">
      <c r="B82" t="s">
        <v>158</v>
      </c>
    </row>
    <row r="83" spans="2:3" x14ac:dyDescent="0.25">
      <c r="B83" s="23">
        <v>2563</v>
      </c>
      <c r="C83" t="s">
        <v>197</v>
      </c>
    </row>
    <row r="85" spans="2:3" x14ac:dyDescent="0.25">
      <c r="B85" t="s">
        <v>159</v>
      </c>
    </row>
    <row r="86" spans="2:3" x14ac:dyDescent="0.25">
      <c r="B86" s="100">
        <v>40984</v>
      </c>
      <c r="C86" t="s">
        <v>197</v>
      </c>
    </row>
    <row r="91" spans="2:3" x14ac:dyDescent="0.25">
      <c r="B91" t="s">
        <v>186</v>
      </c>
    </row>
    <row r="93" spans="2:3" x14ac:dyDescent="0.25">
      <c r="B93" s="118" t="s">
        <v>187</v>
      </c>
      <c r="C93" s="118" t="s">
        <v>23</v>
      </c>
    </row>
    <row r="94" spans="2:3" x14ac:dyDescent="0.25">
      <c r="B94" s="21" t="s">
        <v>165</v>
      </c>
      <c r="C94" s="49">
        <v>52117</v>
      </c>
    </row>
    <row r="95" spans="2:3" x14ac:dyDescent="0.25">
      <c r="B95" s="21" t="s">
        <v>166</v>
      </c>
      <c r="C95" s="49">
        <v>110350</v>
      </c>
    </row>
    <row r="96" spans="2:3" x14ac:dyDescent="0.25">
      <c r="B96" s="21" t="s">
        <v>177</v>
      </c>
      <c r="C96" s="49">
        <v>40933</v>
      </c>
    </row>
    <row r="97" spans="2:3" x14ac:dyDescent="0.25">
      <c r="B97" s="21" t="s">
        <v>172</v>
      </c>
      <c r="C97" s="49">
        <v>80000</v>
      </c>
    </row>
    <row r="98" spans="2:3" x14ac:dyDescent="0.25">
      <c r="B98" s="21" t="s">
        <v>173</v>
      </c>
      <c r="C98" s="49">
        <v>454880</v>
      </c>
    </row>
    <row r="99" spans="2:3" x14ac:dyDescent="0.25">
      <c r="B99" s="21" t="s">
        <v>179</v>
      </c>
      <c r="C99" s="49">
        <v>200500</v>
      </c>
    </row>
    <row r="100" spans="2:3" x14ac:dyDescent="0.25">
      <c r="B100" s="21" t="s">
        <v>180</v>
      </c>
      <c r="C100" s="49">
        <v>169695</v>
      </c>
    </row>
  </sheetData>
  <mergeCells count="4">
    <mergeCell ref="G13:H13"/>
    <mergeCell ref="C13:F13"/>
    <mergeCell ref="B73:B74"/>
    <mergeCell ref="C73:C7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P37"/>
  <sheetViews>
    <sheetView showGridLines="0" topLeftCell="A6" workbookViewId="0">
      <selection activeCell="H27" sqref="H27"/>
    </sheetView>
  </sheetViews>
  <sheetFormatPr baseColWidth="10" defaultColWidth="11.5703125" defaultRowHeight="15" x14ac:dyDescent="0.25"/>
  <cols>
    <col min="1" max="1" width="3.7109375" customWidth="1"/>
    <col min="3" max="4" width="1.5703125" customWidth="1"/>
    <col min="5" max="5" width="28.140625" customWidth="1"/>
    <col min="6" max="7" width="13.140625" bestFit="1" customWidth="1"/>
    <col min="9" max="9" width="13.140625" bestFit="1" customWidth="1"/>
    <col min="10" max="10" width="1.7109375" customWidth="1"/>
    <col min="12" max="12" width="14.85546875" customWidth="1"/>
    <col min="13" max="13" width="16.5703125" customWidth="1"/>
  </cols>
  <sheetData>
    <row r="1" spans="2:16" thickBot="1" x14ac:dyDescent="0.35"/>
    <row r="2" spans="2:16" ht="14.45" x14ac:dyDescent="0.3">
      <c r="B2" s="127"/>
      <c r="C2" s="136"/>
      <c r="D2" s="128"/>
      <c r="E2" s="128"/>
      <c r="F2" s="128"/>
      <c r="G2" s="128"/>
      <c r="H2" s="128"/>
      <c r="I2" s="128"/>
      <c r="J2" s="136"/>
      <c r="K2" s="136"/>
      <c r="L2" s="136"/>
      <c r="M2" s="136"/>
      <c r="N2" s="136"/>
      <c r="O2" s="136"/>
      <c r="P2" s="146"/>
    </row>
    <row r="3" spans="2:16" ht="14.45" x14ac:dyDescent="0.3">
      <c r="B3" s="130"/>
      <c r="C3" s="137"/>
      <c r="D3" s="132" t="s">
        <v>201</v>
      </c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47"/>
    </row>
    <row r="4" spans="2:16" ht="14.45" x14ac:dyDescent="0.3">
      <c r="B4" s="130"/>
      <c r="C4" s="137"/>
      <c r="D4" s="132" t="s">
        <v>162</v>
      </c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47"/>
    </row>
    <row r="5" spans="2:16" ht="14.45" x14ac:dyDescent="0.3">
      <c r="B5" s="130"/>
      <c r="C5" s="137"/>
      <c r="D5" s="132" t="s">
        <v>106</v>
      </c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47"/>
    </row>
    <row r="6" spans="2:16" thickBot="1" x14ac:dyDescent="0.35">
      <c r="B6" s="142"/>
      <c r="C6" s="143"/>
      <c r="D6" s="144"/>
      <c r="E6" s="144"/>
      <c r="F6" s="144"/>
      <c r="G6" s="144"/>
      <c r="H6" s="144"/>
      <c r="I6" s="144"/>
      <c r="J6" s="143"/>
      <c r="K6" s="143"/>
      <c r="L6" s="143"/>
      <c r="M6" s="143"/>
      <c r="N6" s="143"/>
      <c r="O6" s="143"/>
      <c r="P6" s="148"/>
    </row>
    <row r="7" spans="2:16" ht="14.45" x14ac:dyDescent="0.3">
      <c r="B7" s="1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3"/>
    </row>
    <row r="8" spans="2:16" ht="14.45" x14ac:dyDescent="0.3">
      <c r="B8" s="1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3"/>
    </row>
    <row r="9" spans="2:16" ht="15.6" x14ac:dyDescent="0.3">
      <c r="B9" s="1"/>
      <c r="C9" s="149" t="s">
        <v>163</v>
      </c>
      <c r="D9" s="149"/>
      <c r="E9" s="149"/>
      <c r="F9" s="149"/>
      <c r="G9" s="149"/>
      <c r="H9" s="150" t="s">
        <v>161</v>
      </c>
      <c r="I9" s="2"/>
      <c r="J9" s="149" t="s">
        <v>184</v>
      </c>
      <c r="K9" s="149"/>
      <c r="L9" s="149"/>
      <c r="M9" s="149"/>
      <c r="N9" s="149"/>
      <c r="O9" s="150" t="s">
        <v>161</v>
      </c>
      <c r="P9" s="3"/>
    </row>
    <row r="10" spans="2:16" ht="14.45" x14ac:dyDescent="0.3">
      <c r="B10" s="1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17"/>
      <c r="O10" s="70"/>
      <c r="P10" s="3"/>
    </row>
    <row r="11" spans="2:16" ht="14.45" x14ac:dyDescent="0.3">
      <c r="B11" s="1"/>
      <c r="C11" s="2" t="s">
        <v>164</v>
      </c>
      <c r="D11" s="2"/>
      <c r="E11" s="2"/>
      <c r="F11" s="2"/>
      <c r="G11" s="2"/>
      <c r="H11" s="2"/>
      <c r="I11" s="2"/>
      <c r="J11" s="2" t="s">
        <v>177</v>
      </c>
      <c r="K11" s="2"/>
      <c r="L11" s="2"/>
      <c r="M11" s="2"/>
      <c r="N11" s="17">
        <f>+Datos!C96</f>
        <v>40933</v>
      </c>
      <c r="O11" s="68">
        <f>+N11*O26/N26</f>
        <v>4.9128521739547903E-2</v>
      </c>
      <c r="P11" s="3"/>
    </row>
    <row r="12" spans="2:16" ht="14.45" x14ac:dyDescent="0.3">
      <c r="B12" s="1"/>
      <c r="C12" s="2"/>
      <c r="D12" s="2"/>
      <c r="E12" s="2" t="s">
        <v>165</v>
      </c>
      <c r="F12" s="17"/>
      <c r="G12" s="17">
        <f>+Datos!C94</f>
        <v>52117</v>
      </c>
      <c r="H12" s="68">
        <f>+G12*H26/G26</f>
        <v>6.2551759399506954E-2</v>
      </c>
      <c r="I12" s="71"/>
      <c r="J12" s="2" t="s">
        <v>178</v>
      </c>
      <c r="K12" s="2"/>
      <c r="L12" s="2"/>
      <c r="M12" s="2"/>
      <c r="N12" s="17">
        <f>+Datos!C73</f>
        <v>304008</v>
      </c>
      <c r="O12" s="68">
        <f>+N12*O26/N26</f>
        <v>0.36487586145644046</v>
      </c>
      <c r="P12" s="3"/>
    </row>
    <row r="13" spans="2:16" ht="14.45" x14ac:dyDescent="0.3">
      <c r="B13" s="1"/>
      <c r="C13" s="2"/>
      <c r="D13" s="2"/>
      <c r="E13" s="2" t="s">
        <v>166</v>
      </c>
      <c r="F13" s="17"/>
      <c r="G13" s="17">
        <f>+Datos!C95</f>
        <v>110350</v>
      </c>
      <c r="H13" s="68">
        <f>+G13*H26/G26</f>
        <v>0.13244405183981411</v>
      </c>
      <c r="I13" s="71"/>
      <c r="J13" s="2"/>
      <c r="K13" s="2"/>
      <c r="L13" s="2"/>
      <c r="M13" s="2"/>
      <c r="N13" s="17"/>
      <c r="O13" s="68"/>
      <c r="P13" s="3"/>
    </row>
    <row r="14" spans="2:16" ht="14.45" x14ac:dyDescent="0.3">
      <c r="B14" s="1"/>
      <c r="C14" s="2"/>
      <c r="D14" s="2"/>
      <c r="E14" s="2" t="s">
        <v>167</v>
      </c>
      <c r="F14" s="17"/>
      <c r="G14" s="17">
        <f>+SUM(F15:F17)</f>
        <v>135835</v>
      </c>
      <c r="H14" s="68">
        <f>+G14*H26/G26</f>
        <v>0.16303160653974763</v>
      </c>
      <c r="I14" s="71"/>
      <c r="J14" s="2"/>
      <c r="K14" s="2"/>
      <c r="L14" s="2"/>
      <c r="M14" s="2"/>
      <c r="N14" s="17"/>
      <c r="O14" s="68"/>
      <c r="P14" s="3"/>
    </row>
    <row r="15" spans="2:16" ht="14.45" x14ac:dyDescent="0.3">
      <c r="B15" s="1"/>
      <c r="C15" s="2"/>
      <c r="D15" s="2" t="s">
        <v>168</v>
      </c>
      <c r="E15" s="2"/>
      <c r="F15" s="17">
        <f>+'Edo. Cto.'!G15</f>
        <v>14000</v>
      </c>
      <c r="G15" s="17"/>
      <c r="H15" s="68"/>
      <c r="I15" s="71"/>
      <c r="J15" s="58" t="s">
        <v>181</v>
      </c>
      <c r="K15" s="2"/>
      <c r="L15" s="2"/>
      <c r="M15" s="2"/>
      <c r="N15" s="52">
        <f>+SUM(N11:N12)</f>
        <v>344941</v>
      </c>
      <c r="O15" s="68">
        <f>(N15*O26)/N26</f>
        <v>0.41400438319598837</v>
      </c>
      <c r="P15" s="3"/>
    </row>
    <row r="16" spans="2:16" ht="14.45" x14ac:dyDescent="0.3">
      <c r="B16" s="1"/>
      <c r="C16" s="2"/>
      <c r="D16" s="2" t="s">
        <v>169</v>
      </c>
      <c r="E16" s="2"/>
      <c r="F16" s="17">
        <f>+'Edo. Cto.'!G26</f>
        <v>62180</v>
      </c>
      <c r="G16" s="17"/>
      <c r="H16" s="68"/>
      <c r="I16" s="71"/>
      <c r="J16" s="2"/>
      <c r="K16" s="2"/>
      <c r="L16" s="2"/>
      <c r="M16" s="2"/>
      <c r="N16" s="17"/>
      <c r="O16" s="68"/>
      <c r="P16" s="3"/>
    </row>
    <row r="17" spans="2:16" ht="14.45" x14ac:dyDescent="0.3">
      <c r="B17" s="1"/>
      <c r="C17" s="2"/>
      <c r="D17" s="2" t="s">
        <v>170</v>
      </c>
      <c r="E17" s="2"/>
      <c r="F17" s="17">
        <f>+'Edo. Cto.'!G31</f>
        <v>59655</v>
      </c>
      <c r="G17" s="17"/>
      <c r="H17" s="74"/>
      <c r="I17" s="71"/>
      <c r="J17" s="2"/>
      <c r="K17" s="2"/>
      <c r="L17" s="2"/>
      <c r="M17" s="2"/>
      <c r="N17" s="17"/>
      <c r="O17" s="72"/>
      <c r="P17" s="3"/>
    </row>
    <row r="18" spans="2:16" ht="15.6" x14ac:dyDescent="0.3">
      <c r="B18" s="1"/>
      <c r="C18" s="2" t="s">
        <v>175</v>
      </c>
      <c r="D18" s="2"/>
      <c r="E18" s="2"/>
      <c r="F18" s="17"/>
      <c r="G18" s="52">
        <f>+SUM(G12:G14)</f>
        <v>298302</v>
      </c>
      <c r="H18" s="68">
        <f>(G18*H26)/G26</f>
        <v>0.35802741777906866</v>
      </c>
      <c r="I18" s="71"/>
      <c r="J18" s="149" t="s">
        <v>185</v>
      </c>
      <c r="K18" s="149"/>
      <c r="L18" s="149"/>
      <c r="M18" s="149"/>
      <c r="N18" s="149"/>
      <c r="O18" s="151" t="s">
        <v>161</v>
      </c>
      <c r="P18" s="3"/>
    </row>
    <row r="19" spans="2:16" ht="14.45" x14ac:dyDescent="0.3">
      <c r="B19" s="1"/>
      <c r="C19" s="2"/>
      <c r="D19" s="2"/>
      <c r="E19" s="2"/>
      <c r="F19" s="17"/>
      <c r="G19" s="17"/>
      <c r="H19" s="68"/>
      <c r="I19" s="71"/>
      <c r="J19" s="2"/>
      <c r="K19" s="2"/>
      <c r="L19" s="2"/>
      <c r="M19" s="2"/>
      <c r="N19" s="17"/>
      <c r="O19" s="72"/>
      <c r="P19" s="3"/>
    </row>
    <row r="20" spans="2:16" ht="14.45" x14ac:dyDescent="0.3">
      <c r="B20" s="1"/>
      <c r="C20" s="2" t="s">
        <v>171</v>
      </c>
      <c r="D20" s="2"/>
      <c r="E20" s="2"/>
      <c r="F20" s="17"/>
      <c r="G20" s="17"/>
      <c r="H20" s="68"/>
      <c r="I20" s="71"/>
      <c r="J20" s="2" t="s">
        <v>179</v>
      </c>
      <c r="K20" s="2"/>
      <c r="L20" s="2"/>
      <c r="M20" s="2"/>
      <c r="N20" s="17">
        <f>+Datos!C99</f>
        <v>200500</v>
      </c>
      <c r="O20" s="68">
        <f>+N20*O26/N26</f>
        <v>0.24064370089608272</v>
      </c>
      <c r="P20" s="3"/>
    </row>
    <row r="21" spans="2:16" ht="14.45" x14ac:dyDescent="0.3">
      <c r="B21" s="1"/>
      <c r="C21" s="2"/>
      <c r="D21" s="2"/>
      <c r="E21" s="2" t="s">
        <v>172</v>
      </c>
      <c r="F21" s="17"/>
      <c r="G21" s="17">
        <f>+Datos!C97</f>
        <v>80000</v>
      </c>
      <c r="H21" s="68">
        <f>+G21*H26/G26</f>
        <v>9.6017436766516806E-2</v>
      </c>
      <c r="I21" s="71"/>
      <c r="J21" s="2" t="s">
        <v>134</v>
      </c>
      <c r="K21" s="2"/>
      <c r="L21" s="2"/>
      <c r="M21" s="2"/>
      <c r="N21" s="17">
        <f>+'Edo de Resultados'!H17</f>
        <v>118046</v>
      </c>
      <c r="O21" s="68">
        <f>+N21*O26/N26</f>
        <v>0.14168092925675302</v>
      </c>
      <c r="P21" s="3"/>
    </row>
    <row r="22" spans="2:16" ht="14.45" x14ac:dyDescent="0.3">
      <c r="B22" s="1"/>
      <c r="C22" s="2"/>
      <c r="D22" s="2"/>
      <c r="E22" s="2" t="s">
        <v>173</v>
      </c>
      <c r="F22" s="17"/>
      <c r="G22" s="17">
        <f>+Datos!C98</f>
        <v>454880</v>
      </c>
      <c r="H22" s="74">
        <f>+G22*H26/G26</f>
        <v>0.54595514545441448</v>
      </c>
      <c r="I22" s="71"/>
      <c r="J22" s="2" t="s">
        <v>180</v>
      </c>
      <c r="K22" s="2"/>
      <c r="L22" s="2"/>
      <c r="M22" s="2"/>
      <c r="N22" s="17">
        <f>+Datos!C100</f>
        <v>169695</v>
      </c>
      <c r="O22" s="68">
        <f>+N22*O26/N26</f>
        <v>0.20367098665117586</v>
      </c>
      <c r="P22" s="3"/>
    </row>
    <row r="23" spans="2:16" ht="14.45" x14ac:dyDescent="0.3">
      <c r="B23" s="1"/>
      <c r="C23" s="2" t="s">
        <v>176</v>
      </c>
      <c r="D23" s="2"/>
      <c r="E23" s="2"/>
      <c r="F23" s="17"/>
      <c r="G23" s="52">
        <f>SUM(G21:G22)</f>
        <v>534880</v>
      </c>
      <c r="H23" s="68">
        <f>(G23*H26)/G26</f>
        <v>0.64197258222093134</v>
      </c>
      <c r="I23" s="71"/>
      <c r="J23" s="2"/>
      <c r="K23" s="2"/>
      <c r="L23" s="2"/>
      <c r="M23" s="2"/>
      <c r="N23" s="2"/>
      <c r="O23" s="68"/>
      <c r="P23" s="3"/>
    </row>
    <row r="24" spans="2:16" ht="14.45" x14ac:dyDescent="0.3">
      <c r="B24" s="1"/>
      <c r="C24" s="2"/>
      <c r="D24" s="2"/>
      <c r="E24" s="2"/>
      <c r="F24" s="17"/>
      <c r="G24" s="17"/>
      <c r="H24" s="69"/>
      <c r="I24" s="2"/>
      <c r="J24" s="58" t="s">
        <v>182</v>
      </c>
      <c r="K24" s="2"/>
      <c r="L24" s="2"/>
      <c r="M24" s="2"/>
      <c r="N24" s="52">
        <f>+SUM(N20:N22)</f>
        <v>488241</v>
      </c>
      <c r="O24" s="68">
        <f>(N24*O26)/N26</f>
        <v>0.58599561680401158</v>
      </c>
      <c r="P24" s="3"/>
    </row>
    <row r="25" spans="2:16" ht="14.45" x14ac:dyDescent="0.3">
      <c r="B25" s="1"/>
      <c r="C25" s="2"/>
      <c r="D25" s="2"/>
      <c r="E25" s="2"/>
      <c r="F25" s="17"/>
      <c r="G25" s="17"/>
      <c r="H25" s="17"/>
      <c r="I25" s="2"/>
      <c r="J25" s="2"/>
      <c r="K25" s="2"/>
      <c r="L25" s="2"/>
      <c r="M25" s="2"/>
      <c r="N25" s="17"/>
      <c r="O25" s="17"/>
      <c r="P25" s="3"/>
    </row>
    <row r="26" spans="2:16" thickBot="1" x14ac:dyDescent="0.35">
      <c r="B26" s="1"/>
      <c r="C26" s="2"/>
      <c r="D26" s="2"/>
      <c r="E26" s="58" t="s">
        <v>174</v>
      </c>
      <c r="F26" s="17"/>
      <c r="G26" s="53">
        <f>+G23+G18</f>
        <v>833182</v>
      </c>
      <c r="H26" s="75">
        <v>1</v>
      </c>
      <c r="I26" s="2"/>
      <c r="J26" s="58" t="s">
        <v>183</v>
      </c>
      <c r="K26" s="2"/>
      <c r="L26" s="2"/>
      <c r="M26" s="2"/>
      <c r="N26" s="53">
        <f>+N24+N15</f>
        <v>833182</v>
      </c>
      <c r="O26" s="75">
        <v>1</v>
      </c>
      <c r="P26" s="3"/>
    </row>
    <row r="27" spans="2:16" thickTop="1" x14ac:dyDescent="0.3">
      <c r="B27" s="1"/>
      <c r="C27" s="2"/>
      <c r="D27" s="2"/>
      <c r="E27" s="2"/>
      <c r="F27" s="2"/>
      <c r="G27" s="8"/>
      <c r="H27" s="8"/>
      <c r="I27" s="2"/>
      <c r="J27" s="2"/>
      <c r="K27" s="2"/>
      <c r="L27" s="2"/>
      <c r="M27" s="2"/>
      <c r="N27" s="8"/>
      <c r="O27" s="8"/>
      <c r="P27" s="3"/>
    </row>
    <row r="28" spans="2:16" ht="14.45" x14ac:dyDescent="0.3">
      <c r="B28" s="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3"/>
    </row>
    <row r="29" spans="2:16" ht="14.45" x14ac:dyDescent="0.3">
      <c r="B29" s="1"/>
      <c r="C29" s="2"/>
      <c r="D29" s="2"/>
      <c r="E29" s="2"/>
      <c r="F29" s="2"/>
      <c r="G29" s="2"/>
      <c r="H29" s="2"/>
      <c r="I29" s="67">
        <f>+N26-G26</f>
        <v>0</v>
      </c>
      <c r="J29" s="2"/>
      <c r="K29" s="2"/>
      <c r="L29" s="2"/>
      <c r="M29" s="2"/>
      <c r="N29" s="2"/>
      <c r="O29" s="2"/>
      <c r="P29" s="3"/>
    </row>
    <row r="30" spans="2:16" ht="14.45" x14ac:dyDescent="0.3">
      <c r="B30" s="1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3"/>
    </row>
    <row r="31" spans="2:16" ht="14.45" x14ac:dyDescent="0.3">
      <c r="B31" s="1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3"/>
    </row>
    <row r="32" spans="2:16" ht="14.45" x14ac:dyDescent="0.3">
      <c r="B32" s="1"/>
      <c r="C32" s="2"/>
      <c r="D32" s="2"/>
      <c r="E32" s="2"/>
      <c r="F32" s="2"/>
      <c r="G32" s="2"/>
      <c r="H32" s="2"/>
      <c r="J32" s="2"/>
      <c r="K32" s="2"/>
      <c r="L32" s="2"/>
      <c r="M32" s="2"/>
      <c r="N32" s="2"/>
      <c r="O32" s="2"/>
      <c r="P32" s="3"/>
    </row>
    <row r="33" spans="2:16" ht="14.45" x14ac:dyDescent="0.3">
      <c r="B33" s="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3"/>
    </row>
    <row r="34" spans="2:16" ht="14.45" x14ac:dyDescent="0.3">
      <c r="B34" s="1"/>
      <c r="C34" s="2"/>
      <c r="D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3"/>
    </row>
    <row r="35" spans="2:16" ht="14.45" x14ac:dyDescent="0.3">
      <c r="B35" s="1"/>
      <c r="C35" s="2"/>
      <c r="D35" s="2"/>
      <c r="E35" s="89" t="s">
        <v>5</v>
      </c>
      <c r="F35" s="89"/>
      <c r="H35" s="50"/>
      <c r="I35" s="50" t="s">
        <v>54</v>
      </c>
      <c r="K35" s="2"/>
      <c r="L35" s="2"/>
      <c r="M35" s="66" t="s">
        <v>55</v>
      </c>
      <c r="N35" s="2"/>
      <c r="O35" s="2"/>
      <c r="P35" s="3"/>
    </row>
    <row r="36" spans="2:16" ht="14.45" x14ac:dyDescent="0.3">
      <c r="B36" s="1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3"/>
    </row>
    <row r="37" spans="2:16" thickBot="1" x14ac:dyDescent="0.35">
      <c r="B37" s="11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3"/>
    </row>
  </sheetData>
  <mergeCells count="7">
    <mergeCell ref="J18:N18"/>
    <mergeCell ref="E35:F35"/>
    <mergeCell ref="D4:O4"/>
    <mergeCell ref="D3:O3"/>
    <mergeCell ref="D5:O5"/>
    <mergeCell ref="C9:G9"/>
    <mergeCell ref="J9:N9"/>
  </mergeCells>
  <phoneticPr fontId="14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O36"/>
  <sheetViews>
    <sheetView showGridLines="0" tabSelected="1" workbookViewId="0">
      <selection activeCell="C9" sqref="C9"/>
    </sheetView>
  </sheetViews>
  <sheetFormatPr baseColWidth="10" defaultColWidth="10.7109375" defaultRowHeight="15" x14ac:dyDescent="0.25"/>
  <cols>
    <col min="1" max="1" width="2.7109375" customWidth="1"/>
    <col min="4" max="4" width="9.85546875" customWidth="1"/>
    <col min="5" max="5" width="11.5703125" bestFit="1" customWidth="1"/>
    <col min="6" max="6" width="10.5703125" customWidth="1"/>
    <col min="7" max="7" width="13.140625" bestFit="1" customWidth="1"/>
    <col min="8" max="8" width="10.140625" customWidth="1"/>
    <col min="9" max="10" width="13.140625" bestFit="1" customWidth="1"/>
  </cols>
  <sheetData>
    <row r="1" spans="2:15" thickBot="1" x14ac:dyDescent="0.35"/>
    <row r="2" spans="2:15" ht="14.45" x14ac:dyDescent="0.3">
      <c r="B2" s="127"/>
      <c r="C2" s="128"/>
      <c r="D2" s="128"/>
      <c r="E2" s="128"/>
      <c r="F2" s="128"/>
      <c r="G2" s="128"/>
      <c r="H2" s="128"/>
      <c r="I2" s="128"/>
      <c r="J2" s="128"/>
      <c r="K2" s="129"/>
    </row>
    <row r="3" spans="2:15" ht="14.45" x14ac:dyDescent="0.3">
      <c r="B3" s="130"/>
      <c r="C3" s="131"/>
      <c r="D3" s="132" t="s">
        <v>198</v>
      </c>
      <c r="E3" s="132"/>
      <c r="F3" s="132"/>
      <c r="G3" s="132"/>
      <c r="H3" s="132"/>
      <c r="I3" s="132"/>
      <c r="J3" s="133"/>
      <c r="K3" s="134"/>
    </row>
    <row r="4" spans="2:15" ht="14.45" x14ac:dyDescent="0.3">
      <c r="B4" s="130"/>
      <c r="C4" s="131"/>
      <c r="D4" s="132" t="s">
        <v>4</v>
      </c>
      <c r="E4" s="132"/>
      <c r="F4" s="132"/>
      <c r="G4" s="132"/>
      <c r="H4" s="132"/>
      <c r="I4" s="132"/>
      <c r="J4" s="133"/>
      <c r="K4" s="135"/>
    </row>
    <row r="5" spans="2:15" ht="14.45" x14ac:dyDescent="0.3">
      <c r="B5" s="130"/>
      <c r="C5" s="131"/>
      <c r="D5" s="132" t="s">
        <v>104</v>
      </c>
      <c r="E5" s="132"/>
      <c r="F5" s="132"/>
      <c r="G5" s="132"/>
      <c r="H5" s="132"/>
      <c r="I5" s="132"/>
      <c r="J5" s="133"/>
      <c r="K5" s="134"/>
    </row>
    <row r="6" spans="2:15" ht="14.45" x14ac:dyDescent="0.3">
      <c r="B6" s="130"/>
      <c r="C6" s="131"/>
      <c r="D6" s="131"/>
      <c r="E6" s="131"/>
      <c r="F6" s="131"/>
      <c r="G6" s="131"/>
      <c r="H6" s="131"/>
      <c r="I6" s="131"/>
      <c r="J6" s="131"/>
      <c r="K6" s="135"/>
    </row>
    <row r="7" spans="2:15" ht="14.45" x14ac:dyDescent="0.3">
      <c r="B7" s="1"/>
      <c r="C7" s="2"/>
      <c r="D7" s="2"/>
      <c r="E7" s="2"/>
      <c r="F7" s="2"/>
      <c r="G7" s="2"/>
      <c r="H7" s="2"/>
      <c r="I7" s="2"/>
      <c r="J7" s="2"/>
      <c r="K7" s="3"/>
    </row>
    <row r="8" spans="2:15" x14ac:dyDescent="0.25">
      <c r="B8" s="1"/>
      <c r="C8" s="58"/>
      <c r="D8" s="58"/>
      <c r="E8" s="58"/>
      <c r="F8" s="58"/>
      <c r="G8" s="58"/>
      <c r="H8" s="58"/>
      <c r="I8" s="58"/>
      <c r="J8" s="58"/>
      <c r="K8" s="3"/>
    </row>
    <row r="9" spans="2:15" x14ac:dyDescent="0.25">
      <c r="B9" s="1"/>
      <c r="C9" s="58" t="s">
        <v>223</v>
      </c>
      <c r="D9" s="58"/>
      <c r="E9" s="152">
        <v>100</v>
      </c>
      <c r="F9" s="58"/>
      <c r="G9" s="152">
        <v>120</v>
      </c>
      <c r="H9" s="58"/>
      <c r="I9" s="152">
        <v>180</v>
      </c>
      <c r="J9" s="58"/>
      <c r="K9" s="3"/>
    </row>
    <row r="10" spans="2:15" ht="18.75" x14ac:dyDescent="0.3">
      <c r="B10" s="1"/>
      <c r="C10" s="90" t="s">
        <v>10</v>
      </c>
      <c r="D10" s="91" t="s">
        <v>1</v>
      </c>
      <c r="E10" s="91"/>
      <c r="F10" s="91" t="s">
        <v>2</v>
      </c>
      <c r="G10" s="91"/>
      <c r="H10" s="91" t="s">
        <v>3</v>
      </c>
      <c r="I10" s="91"/>
      <c r="J10" s="90" t="s">
        <v>23</v>
      </c>
      <c r="K10" s="3"/>
    </row>
    <row r="11" spans="2:15" x14ac:dyDescent="0.25">
      <c r="B11" s="1"/>
      <c r="C11" s="90"/>
      <c r="D11" s="4" t="s">
        <v>8</v>
      </c>
      <c r="E11" s="4" t="s">
        <v>9</v>
      </c>
      <c r="F11" s="4" t="s">
        <v>8</v>
      </c>
      <c r="G11" s="4" t="s">
        <v>9</v>
      </c>
      <c r="H11" s="4" t="s">
        <v>8</v>
      </c>
      <c r="I11" s="4" t="s">
        <v>9</v>
      </c>
      <c r="J11" s="90"/>
      <c r="K11" s="3"/>
    </row>
    <row r="12" spans="2:15" ht="14.45" x14ac:dyDescent="0.3">
      <c r="B12" s="1"/>
      <c r="C12" s="15" t="s">
        <v>11</v>
      </c>
      <c r="D12" s="5">
        <v>100</v>
      </c>
      <c r="E12" s="6">
        <f>+D12*E9</f>
        <v>10000</v>
      </c>
      <c r="F12" s="79">
        <v>1150</v>
      </c>
      <c r="G12" s="6">
        <f>+F12*G9</f>
        <v>138000</v>
      </c>
      <c r="H12" s="5">
        <v>800</v>
      </c>
      <c r="I12" s="6">
        <f>+H12*I9</f>
        <v>144000</v>
      </c>
      <c r="J12" s="19">
        <f>+I12+G12+E12</f>
        <v>292000</v>
      </c>
      <c r="K12" s="3"/>
    </row>
    <row r="13" spans="2:15" ht="14.45" x14ac:dyDescent="0.3">
      <c r="B13" s="1"/>
      <c r="C13" s="15" t="s">
        <v>12</v>
      </c>
      <c r="D13" s="5">
        <v>120</v>
      </c>
      <c r="E13" s="6">
        <f>+D13*E9</f>
        <v>12000</v>
      </c>
      <c r="F13" s="79">
        <v>980</v>
      </c>
      <c r="G13" s="6">
        <f>+F13*G9</f>
        <v>117600</v>
      </c>
      <c r="H13" s="5">
        <v>770</v>
      </c>
      <c r="I13" s="6">
        <f>+H13*I9</f>
        <v>138600</v>
      </c>
      <c r="J13" s="19">
        <f t="shared" ref="J13:J24" si="0">+I13+G13+E13</f>
        <v>268200</v>
      </c>
      <c r="K13" s="3"/>
      <c r="O13" s="2"/>
    </row>
    <row r="14" spans="2:15" ht="14.45" x14ac:dyDescent="0.3">
      <c r="B14" s="1"/>
      <c r="C14" s="15" t="s">
        <v>13</v>
      </c>
      <c r="D14" s="5">
        <v>110</v>
      </c>
      <c r="E14" s="6">
        <f>+D14*E9</f>
        <v>11000</v>
      </c>
      <c r="F14" s="79">
        <v>1000</v>
      </c>
      <c r="G14" s="6">
        <f>+F14*G9</f>
        <v>120000</v>
      </c>
      <c r="H14" s="5">
        <v>650</v>
      </c>
      <c r="I14" s="6">
        <f>+H14*I9</f>
        <v>117000</v>
      </c>
      <c r="J14" s="19">
        <f t="shared" si="0"/>
        <v>248000</v>
      </c>
      <c r="K14" s="3"/>
      <c r="O14" s="2"/>
    </row>
    <row r="15" spans="2:15" ht="14.45" x14ac:dyDescent="0.3">
      <c r="B15" s="1"/>
      <c r="C15" s="15" t="s">
        <v>14</v>
      </c>
      <c r="D15" s="5">
        <v>115</v>
      </c>
      <c r="E15" s="6">
        <f>+D15*E9</f>
        <v>11500</v>
      </c>
      <c r="F15" s="79">
        <v>1080</v>
      </c>
      <c r="G15" s="6">
        <f>+F15*G9</f>
        <v>129600</v>
      </c>
      <c r="H15" s="5">
        <v>600</v>
      </c>
      <c r="I15" s="6">
        <f>+H15*I9</f>
        <v>108000</v>
      </c>
      <c r="J15" s="19">
        <f t="shared" si="0"/>
        <v>249100</v>
      </c>
      <c r="K15" s="3"/>
      <c r="O15" s="2"/>
    </row>
    <row r="16" spans="2:15" ht="14.45" x14ac:dyDescent="0.3">
      <c r="B16" s="1"/>
      <c r="C16" s="15" t="s">
        <v>15</v>
      </c>
      <c r="D16" s="5">
        <v>140</v>
      </c>
      <c r="E16" s="6">
        <f>+D16*E9</f>
        <v>14000</v>
      </c>
      <c r="F16" s="79">
        <v>1200</v>
      </c>
      <c r="G16" s="6">
        <f>+F16*G9</f>
        <v>144000</v>
      </c>
      <c r="H16" s="5">
        <v>680</v>
      </c>
      <c r="I16" s="6">
        <f>+H16*I9</f>
        <v>122400</v>
      </c>
      <c r="J16" s="19">
        <f t="shared" si="0"/>
        <v>280400</v>
      </c>
      <c r="K16" s="3"/>
    </row>
    <row r="17" spans="2:11" ht="14.45" x14ac:dyDescent="0.3">
      <c r="B17" s="1"/>
      <c r="C17" s="15" t="s">
        <v>16</v>
      </c>
      <c r="D17" s="5">
        <v>150</v>
      </c>
      <c r="E17" s="6">
        <f>+D17*E9</f>
        <v>15000</v>
      </c>
      <c r="F17" s="79">
        <v>1250</v>
      </c>
      <c r="G17" s="6">
        <f>+F17*G9</f>
        <v>150000</v>
      </c>
      <c r="H17" s="5">
        <v>725</v>
      </c>
      <c r="I17" s="6">
        <f>+H17*I9</f>
        <v>130500</v>
      </c>
      <c r="J17" s="19">
        <f t="shared" si="0"/>
        <v>295500</v>
      </c>
      <c r="K17" s="3"/>
    </row>
    <row r="18" spans="2:11" ht="14.45" x14ac:dyDescent="0.3">
      <c r="B18" s="1"/>
      <c r="C18" s="15" t="s">
        <v>17</v>
      </c>
      <c r="D18" s="5">
        <v>145</v>
      </c>
      <c r="E18" s="6">
        <f>+D18*E9</f>
        <v>14500</v>
      </c>
      <c r="F18" s="79">
        <v>1375</v>
      </c>
      <c r="G18" s="6">
        <f>+F18*G9</f>
        <v>165000</v>
      </c>
      <c r="H18" s="5">
        <v>780</v>
      </c>
      <c r="I18" s="6">
        <f>+H18*I9</f>
        <v>140400</v>
      </c>
      <c r="J18" s="19">
        <f t="shared" si="0"/>
        <v>319900</v>
      </c>
      <c r="K18" s="3"/>
    </row>
    <row r="19" spans="2:11" ht="14.45" x14ac:dyDescent="0.3">
      <c r="B19" s="1"/>
      <c r="C19" s="15" t="s">
        <v>18</v>
      </c>
      <c r="D19" s="5">
        <v>155</v>
      </c>
      <c r="E19" s="6">
        <f>+D19*E9</f>
        <v>15500</v>
      </c>
      <c r="F19" s="79">
        <v>1400</v>
      </c>
      <c r="G19" s="6">
        <f>+F19*G9</f>
        <v>168000</v>
      </c>
      <c r="H19" s="5">
        <v>820</v>
      </c>
      <c r="I19" s="6">
        <f>+H19*I9</f>
        <v>147600</v>
      </c>
      <c r="J19" s="19">
        <f>+I19+G19+E19</f>
        <v>331100</v>
      </c>
      <c r="K19" s="3"/>
    </row>
    <row r="20" spans="2:11" ht="14.45" x14ac:dyDescent="0.3">
      <c r="B20" s="1"/>
      <c r="C20" s="15" t="s">
        <v>19</v>
      </c>
      <c r="D20" s="5">
        <v>160</v>
      </c>
      <c r="E20" s="6">
        <f>+D20*E9</f>
        <v>16000</v>
      </c>
      <c r="F20" s="79">
        <v>1500</v>
      </c>
      <c r="G20" s="6">
        <f>+F20*G9</f>
        <v>180000</v>
      </c>
      <c r="H20" s="5">
        <v>850</v>
      </c>
      <c r="I20" s="6">
        <f>+H20*I9</f>
        <v>153000</v>
      </c>
      <c r="J20" s="19">
        <f>+I20+G20+E20</f>
        <v>349000</v>
      </c>
      <c r="K20" s="3"/>
    </row>
    <row r="21" spans="2:11" ht="14.45" x14ac:dyDescent="0.3">
      <c r="B21" s="1"/>
      <c r="C21" s="15" t="s">
        <v>20</v>
      </c>
      <c r="D21" s="5">
        <v>150</v>
      </c>
      <c r="E21" s="6">
        <f>+D21*E9</f>
        <v>15000</v>
      </c>
      <c r="F21" s="79">
        <v>1600</v>
      </c>
      <c r="G21" s="6">
        <f>+F21*G9</f>
        <v>192000</v>
      </c>
      <c r="H21" s="5">
        <v>900</v>
      </c>
      <c r="I21" s="6">
        <f>+H21*I9</f>
        <v>162000</v>
      </c>
      <c r="J21" s="19">
        <f t="shared" si="0"/>
        <v>369000</v>
      </c>
      <c r="K21" s="3"/>
    </row>
    <row r="22" spans="2:11" ht="14.45" x14ac:dyDescent="0.3">
      <c r="B22" s="1"/>
      <c r="C22" s="15" t="s">
        <v>21</v>
      </c>
      <c r="D22" s="5">
        <v>145</v>
      </c>
      <c r="E22" s="6">
        <f>+D22*E9</f>
        <v>14500</v>
      </c>
      <c r="F22" s="79">
        <v>1770</v>
      </c>
      <c r="G22" s="6">
        <f>+F22*G9</f>
        <v>212400</v>
      </c>
      <c r="H22" s="5">
        <v>925</v>
      </c>
      <c r="I22" s="6">
        <f>+H22*I9</f>
        <v>166500</v>
      </c>
      <c r="J22" s="19">
        <f t="shared" si="0"/>
        <v>393400</v>
      </c>
      <c r="K22" s="3"/>
    </row>
    <row r="23" spans="2:11" x14ac:dyDescent="0.25">
      <c r="B23" s="1"/>
      <c r="C23" s="15" t="s">
        <v>22</v>
      </c>
      <c r="D23" s="5">
        <v>130</v>
      </c>
      <c r="E23" s="6">
        <f>+D23*E9</f>
        <v>13000</v>
      </c>
      <c r="F23" s="79">
        <v>1800</v>
      </c>
      <c r="G23" s="6">
        <f>+F23*G9</f>
        <v>216000</v>
      </c>
      <c r="H23" s="5">
        <v>975</v>
      </c>
      <c r="I23" s="6">
        <f>+H23*I9</f>
        <v>175500</v>
      </c>
      <c r="J23" s="19">
        <f>+I23+G23+E23</f>
        <v>404500</v>
      </c>
      <c r="K23" s="3"/>
    </row>
    <row r="24" spans="2:11" ht="15.75" thickBot="1" x14ac:dyDescent="0.3">
      <c r="B24" s="1"/>
      <c r="C24" s="18" t="s">
        <v>23</v>
      </c>
      <c r="D24" s="78">
        <f t="shared" ref="D24:I24" si="1">SUM(D12:D23)</f>
        <v>1620</v>
      </c>
      <c r="E24" s="19">
        <f t="shared" si="1"/>
        <v>162000</v>
      </c>
      <c r="F24" s="78">
        <f t="shared" si="1"/>
        <v>16105</v>
      </c>
      <c r="G24" s="19">
        <f t="shared" si="1"/>
        <v>1932600</v>
      </c>
      <c r="H24" s="80">
        <f t="shared" si="1"/>
        <v>9475</v>
      </c>
      <c r="I24" s="19">
        <f t="shared" si="1"/>
        <v>1705500</v>
      </c>
      <c r="J24" s="19">
        <f t="shared" si="0"/>
        <v>3800100</v>
      </c>
      <c r="K24" s="3"/>
    </row>
    <row r="25" spans="2:11" ht="15.75" thickTop="1" x14ac:dyDescent="0.25">
      <c r="B25" s="1"/>
      <c r="C25" s="16"/>
      <c r="D25" s="7"/>
      <c r="E25" s="2"/>
      <c r="F25" s="7"/>
      <c r="G25" s="2"/>
      <c r="H25" s="7"/>
      <c r="I25" s="2"/>
      <c r="J25" s="8"/>
      <c r="K25" s="3"/>
    </row>
    <row r="26" spans="2:11" ht="14.45" x14ac:dyDescent="0.3">
      <c r="B26" s="1"/>
      <c r="C26" s="16"/>
      <c r="D26" s="7"/>
      <c r="E26" s="2"/>
      <c r="F26" s="7"/>
      <c r="G26" s="2"/>
      <c r="H26" s="7"/>
      <c r="I26" s="2"/>
      <c r="J26" s="2"/>
      <c r="K26" s="3"/>
    </row>
    <row r="27" spans="2:11" ht="14.45" x14ac:dyDescent="0.3">
      <c r="B27" s="1"/>
      <c r="C27" s="16"/>
      <c r="D27" s="7"/>
      <c r="E27" s="2"/>
      <c r="F27" s="7"/>
      <c r="G27" s="2"/>
      <c r="H27" s="7"/>
      <c r="I27" s="2"/>
      <c r="J27" s="2"/>
      <c r="K27" s="3"/>
    </row>
    <row r="28" spans="2:11" ht="14.45" x14ac:dyDescent="0.3">
      <c r="B28" s="1"/>
      <c r="C28" s="16"/>
      <c r="D28" s="7"/>
      <c r="E28" s="2"/>
      <c r="F28" s="7"/>
      <c r="G28" s="2"/>
      <c r="H28" s="7"/>
      <c r="I28" s="2"/>
      <c r="J28" s="2"/>
      <c r="K28" s="3"/>
    </row>
    <row r="29" spans="2:11" ht="14.45" x14ac:dyDescent="0.3">
      <c r="B29" s="1"/>
      <c r="C29" s="2"/>
      <c r="D29" s="2"/>
      <c r="E29" s="2"/>
      <c r="F29" s="2"/>
      <c r="G29" s="2"/>
      <c r="H29" s="2"/>
      <c r="I29" s="2"/>
      <c r="J29" s="2"/>
      <c r="K29" s="3"/>
    </row>
    <row r="30" spans="2:11" ht="14.45" x14ac:dyDescent="0.3">
      <c r="B30" s="1"/>
      <c r="C30" s="2"/>
      <c r="E30" s="2"/>
      <c r="F30" s="2"/>
      <c r="G30" s="2"/>
      <c r="H30" s="2"/>
      <c r="I30" s="2"/>
      <c r="J30" s="2"/>
      <c r="K30" s="3"/>
    </row>
    <row r="31" spans="2:11" ht="14.45" x14ac:dyDescent="0.3">
      <c r="B31" s="1"/>
      <c r="C31" s="89" t="s">
        <v>5</v>
      </c>
      <c r="D31" s="89"/>
      <c r="F31" s="50"/>
      <c r="G31" s="46" t="s">
        <v>6</v>
      </c>
      <c r="H31" s="9"/>
      <c r="I31" s="9"/>
      <c r="J31" s="9" t="s">
        <v>7</v>
      </c>
      <c r="K31" s="3"/>
    </row>
    <row r="32" spans="2:11" ht="14.45" x14ac:dyDescent="0.3">
      <c r="B32" s="1"/>
      <c r="C32" s="2"/>
      <c r="D32" s="2"/>
      <c r="E32" s="2"/>
      <c r="F32" s="2"/>
      <c r="G32" s="2"/>
      <c r="H32" s="2"/>
      <c r="I32" s="2"/>
      <c r="J32" s="2"/>
      <c r="K32" s="3"/>
    </row>
    <row r="33" spans="2:11" ht="14.45" x14ac:dyDescent="0.3">
      <c r="B33" s="1"/>
      <c r="C33" s="2"/>
      <c r="D33" s="2"/>
      <c r="E33" s="2"/>
      <c r="F33" s="2"/>
      <c r="G33" s="2"/>
      <c r="H33" s="2"/>
      <c r="I33" s="2"/>
      <c r="J33" s="2"/>
      <c r="K33" s="3"/>
    </row>
    <row r="34" spans="2:11" ht="14.45" x14ac:dyDescent="0.3">
      <c r="B34" s="1"/>
      <c r="C34" s="2"/>
      <c r="D34" s="2"/>
      <c r="E34" s="2"/>
      <c r="F34" s="2"/>
      <c r="G34" s="2"/>
      <c r="H34" s="2"/>
      <c r="I34" s="2"/>
      <c r="J34" s="2"/>
      <c r="K34" s="3"/>
    </row>
    <row r="35" spans="2:11" ht="14.45" x14ac:dyDescent="0.3">
      <c r="B35" s="1"/>
      <c r="C35" s="2"/>
      <c r="D35" s="2"/>
      <c r="E35" s="2"/>
      <c r="F35" s="2"/>
      <c r="G35" s="2"/>
      <c r="H35" s="2"/>
      <c r="I35" s="2"/>
      <c r="J35" s="2"/>
      <c r="K35" s="3"/>
    </row>
    <row r="36" spans="2:11" thickBot="1" x14ac:dyDescent="0.35">
      <c r="B36" s="11"/>
      <c r="C36" s="12"/>
      <c r="D36" s="12"/>
      <c r="E36" s="12"/>
      <c r="F36" s="12"/>
      <c r="G36" s="12"/>
      <c r="H36" s="12"/>
      <c r="I36" s="12"/>
      <c r="J36" s="12"/>
      <c r="K36" s="13"/>
    </row>
  </sheetData>
  <mergeCells count="9">
    <mergeCell ref="C31:D31"/>
    <mergeCell ref="J10:J11"/>
    <mergeCell ref="C10:C11"/>
    <mergeCell ref="D3:I3"/>
    <mergeCell ref="D4:I4"/>
    <mergeCell ref="D5:I5"/>
    <mergeCell ref="D10:E10"/>
    <mergeCell ref="F10:G10"/>
    <mergeCell ref="H10:I10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M30"/>
  <sheetViews>
    <sheetView showGridLines="0" workbookViewId="0">
      <selection activeCell="B2" sqref="B2:J6"/>
    </sheetView>
  </sheetViews>
  <sheetFormatPr baseColWidth="10" defaultColWidth="10.7109375" defaultRowHeight="15" x14ac:dyDescent="0.25"/>
  <cols>
    <col min="1" max="1" width="2.7109375" customWidth="1"/>
    <col min="2" max="2" width="7.7109375" customWidth="1"/>
    <col min="3" max="3" width="3.140625" style="26" customWidth="1"/>
    <col min="5" max="5" width="19.42578125" customWidth="1"/>
    <col min="6" max="6" width="45.140625" customWidth="1"/>
    <col min="7" max="7" width="16.140625" customWidth="1"/>
    <col min="8" max="9" width="14.7109375" customWidth="1"/>
    <col min="10" max="10" width="5.5703125" customWidth="1"/>
  </cols>
  <sheetData>
    <row r="1" spans="2:13" thickBot="1" x14ac:dyDescent="0.35"/>
    <row r="2" spans="2:13" x14ac:dyDescent="0.25">
      <c r="B2" s="127"/>
      <c r="C2" s="136"/>
      <c r="D2" s="128"/>
      <c r="E2" s="128"/>
      <c r="F2" s="128"/>
      <c r="G2" s="128"/>
      <c r="H2" s="128"/>
      <c r="I2" s="128"/>
      <c r="J2" s="129"/>
    </row>
    <row r="3" spans="2:13" ht="14.45" customHeight="1" x14ac:dyDescent="0.25">
      <c r="B3" s="130"/>
      <c r="C3" s="137"/>
      <c r="D3" s="132" t="s">
        <v>198</v>
      </c>
      <c r="E3" s="132"/>
      <c r="F3" s="132"/>
      <c r="G3" s="132"/>
      <c r="H3" s="132"/>
      <c r="I3" s="132"/>
      <c r="J3" s="138"/>
    </row>
    <row r="4" spans="2:13" x14ac:dyDescent="0.25">
      <c r="B4" s="130"/>
      <c r="C4" s="137"/>
      <c r="D4" s="132" t="s">
        <v>34</v>
      </c>
      <c r="E4" s="132"/>
      <c r="F4" s="132"/>
      <c r="G4" s="132"/>
      <c r="H4" s="132"/>
      <c r="I4" s="133"/>
      <c r="J4" s="135"/>
    </row>
    <row r="5" spans="2:13" ht="14.45" x14ac:dyDescent="0.3">
      <c r="B5" s="130"/>
      <c r="C5" s="137"/>
      <c r="D5" s="132" t="s">
        <v>104</v>
      </c>
      <c r="E5" s="132"/>
      <c r="F5" s="132"/>
      <c r="G5" s="132"/>
      <c r="H5" s="132"/>
      <c r="I5" s="133"/>
      <c r="J5" s="134"/>
    </row>
    <row r="6" spans="2:13" ht="14.45" x14ac:dyDescent="0.3">
      <c r="B6" s="130"/>
      <c r="C6" s="137"/>
      <c r="D6" s="131"/>
      <c r="E6" s="131"/>
      <c r="F6" s="131"/>
      <c r="G6" s="131"/>
      <c r="H6" s="131"/>
      <c r="I6" s="131"/>
      <c r="J6" s="135"/>
    </row>
    <row r="7" spans="2:13" ht="14.45" x14ac:dyDescent="0.3">
      <c r="B7" s="1"/>
      <c r="C7" s="27"/>
      <c r="D7" s="2"/>
      <c r="E7" s="2"/>
      <c r="F7" s="2"/>
      <c r="G7" s="2"/>
      <c r="H7" s="2"/>
      <c r="I7" s="2"/>
      <c r="J7" s="3"/>
      <c r="M7" s="2"/>
    </row>
    <row r="8" spans="2:13" ht="14.45" x14ac:dyDescent="0.3">
      <c r="B8" s="1"/>
      <c r="C8" s="27"/>
      <c r="D8" s="2"/>
      <c r="E8" s="2"/>
      <c r="F8" s="2"/>
      <c r="G8" s="2"/>
      <c r="H8" s="2"/>
      <c r="I8" s="2"/>
      <c r="J8" s="3"/>
      <c r="M8" s="2"/>
    </row>
    <row r="9" spans="2:13" ht="14.45" x14ac:dyDescent="0.3">
      <c r="B9" s="1"/>
      <c r="C9" s="27"/>
      <c r="D9" s="2"/>
      <c r="E9" s="2"/>
      <c r="F9" s="2"/>
      <c r="G9" s="2"/>
      <c r="H9" s="2"/>
      <c r="I9" s="2"/>
      <c r="J9" s="3"/>
      <c r="M9" s="2"/>
    </row>
    <row r="10" spans="2:13" ht="15.75" x14ac:dyDescent="0.25">
      <c r="B10" s="1"/>
      <c r="C10" s="27"/>
      <c r="D10" s="93" t="s">
        <v>35</v>
      </c>
      <c r="E10" s="93"/>
      <c r="F10" s="93"/>
      <c r="G10" s="28" t="s">
        <v>1</v>
      </c>
      <c r="H10" s="28" t="s">
        <v>2</v>
      </c>
      <c r="I10" s="28" t="s">
        <v>3</v>
      </c>
      <c r="J10" s="3"/>
      <c r="M10" s="2"/>
    </row>
    <row r="11" spans="2:13" x14ac:dyDescent="0.25">
      <c r="B11" s="1"/>
      <c r="C11" s="27"/>
      <c r="D11" s="92" t="s">
        <v>36</v>
      </c>
      <c r="E11" s="92"/>
      <c r="F11" s="92"/>
      <c r="G11" s="32">
        <f>+'P. Vtas'!D24</f>
        <v>1620</v>
      </c>
      <c r="H11" s="7">
        <f>+'P. Vtas'!F24</f>
        <v>16105</v>
      </c>
      <c r="I11" s="7">
        <f>+'P. Vtas'!H24</f>
        <v>9475</v>
      </c>
      <c r="J11" s="3"/>
      <c r="M11" s="2"/>
    </row>
    <row r="12" spans="2:13" x14ac:dyDescent="0.25">
      <c r="B12" s="1"/>
      <c r="C12" s="27" t="s">
        <v>37</v>
      </c>
      <c r="D12" s="92" t="s">
        <v>47</v>
      </c>
      <c r="E12" s="92"/>
      <c r="F12" s="92"/>
      <c r="G12" s="30">
        <f>+Datos!H15</f>
        <v>80</v>
      </c>
      <c r="H12" s="30">
        <f>+Datos!H16</f>
        <v>350</v>
      </c>
      <c r="I12" s="30">
        <f>+Datos!H17</f>
        <v>130</v>
      </c>
      <c r="J12" s="3"/>
    </row>
    <row r="13" spans="2:13" ht="14.45" x14ac:dyDescent="0.3">
      <c r="B13" s="1"/>
      <c r="C13" s="27" t="s">
        <v>38</v>
      </c>
      <c r="D13" s="92" t="s">
        <v>40</v>
      </c>
      <c r="E13" s="92"/>
      <c r="F13" s="92"/>
      <c r="G13" s="7">
        <f>SUM(G11:G12)</f>
        <v>1700</v>
      </c>
      <c r="H13" s="7">
        <f t="shared" ref="H13:I13" si="0">SUM(H11:H12)</f>
        <v>16455</v>
      </c>
      <c r="I13" s="7">
        <f t="shared" si="0"/>
        <v>9605</v>
      </c>
      <c r="J13" s="3"/>
    </row>
    <row r="14" spans="2:13" ht="14.45" x14ac:dyDescent="0.3">
      <c r="B14" s="1"/>
      <c r="C14" s="27" t="s">
        <v>39</v>
      </c>
      <c r="D14" s="92" t="s">
        <v>48</v>
      </c>
      <c r="E14" s="92"/>
      <c r="F14" s="92"/>
      <c r="G14" s="30">
        <f>+Datos!G15</f>
        <v>65</v>
      </c>
      <c r="H14" s="30">
        <f>+Datos!G16</f>
        <v>395</v>
      </c>
      <c r="I14" s="30">
        <f>+Datos!G17</f>
        <v>495</v>
      </c>
      <c r="J14" s="3"/>
    </row>
    <row r="15" spans="2:13" ht="14.45" x14ac:dyDescent="0.3">
      <c r="B15" s="1"/>
      <c r="C15" s="27" t="s">
        <v>38</v>
      </c>
      <c r="D15" s="92" t="s">
        <v>41</v>
      </c>
      <c r="E15" s="92"/>
      <c r="F15" s="92"/>
      <c r="G15" s="7">
        <f>+G13-G14</f>
        <v>1635</v>
      </c>
      <c r="H15" s="7">
        <f t="shared" ref="H15:I15" si="1">+H13-H14</f>
        <v>16060</v>
      </c>
      <c r="I15" s="7">
        <f t="shared" si="1"/>
        <v>9110</v>
      </c>
      <c r="J15" s="3"/>
      <c r="K15" s="1"/>
    </row>
    <row r="16" spans="2:13" ht="14.45" x14ac:dyDescent="0.3">
      <c r="B16" s="1"/>
      <c r="C16" s="27" t="s">
        <v>37</v>
      </c>
      <c r="D16" s="2" t="s">
        <v>45</v>
      </c>
      <c r="E16" s="2"/>
      <c r="F16" s="2"/>
      <c r="G16" s="30">
        <f>+Datos!E19</f>
        <v>20</v>
      </c>
      <c r="H16" s="30">
        <f>+Datos!E20</f>
        <v>150</v>
      </c>
      <c r="I16" s="30">
        <f>+Datos!E21</f>
        <v>320</v>
      </c>
      <c r="J16" s="3"/>
      <c r="K16" s="1"/>
      <c r="L16" s="2"/>
    </row>
    <row r="17" spans="2:10" ht="14.45" x14ac:dyDescent="0.3">
      <c r="B17" s="1"/>
      <c r="C17" s="27" t="s">
        <v>38</v>
      </c>
      <c r="D17" s="2" t="s">
        <v>42</v>
      </c>
      <c r="E17" s="2"/>
      <c r="F17" s="2"/>
      <c r="G17" s="7">
        <f>+G15+G16</f>
        <v>1655</v>
      </c>
      <c r="H17" s="7">
        <f t="shared" ref="H17:I17" si="2">+H15+H16</f>
        <v>16210</v>
      </c>
      <c r="I17" s="7">
        <f t="shared" si="2"/>
        <v>9430</v>
      </c>
      <c r="J17" s="3"/>
    </row>
    <row r="18" spans="2:10" ht="14.45" x14ac:dyDescent="0.3">
      <c r="B18" s="1"/>
      <c r="C18" s="27" t="s">
        <v>39</v>
      </c>
      <c r="D18" s="2" t="s">
        <v>44</v>
      </c>
      <c r="E18" s="2"/>
      <c r="F18" s="2"/>
      <c r="G18" s="30">
        <f>+Datos!C19</f>
        <v>5</v>
      </c>
      <c r="H18" s="30">
        <f>+Datos!C20</f>
        <v>80</v>
      </c>
      <c r="I18" s="30">
        <f>+Datos!C21</f>
        <v>30</v>
      </c>
      <c r="J18" s="3"/>
    </row>
    <row r="19" spans="2:10" thickBot="1" x14ac:dyDescent="0.35">
      <c r="B19" s="1"/>
      <c r="C19" s="27" t="s">
        <v>38</v>
      </c>
      <c r="D19" s="14" t="s">
        <v>43</v>
      </c>
      <c r="E19" s="2"/>
      <c r="F19" s="2"/>
      <c r="G19" s="33">
        <f>+G17-G18</f>
        <v>1650</v>
      </c>
      <c r="H19" s="33">
        <f t="shared" ref="H19:I19" si="3">+H17-H18</f>
        <v>16130</v>
      </c>
      <c r="I19" s="33">
        <f t="shared" si="3"/>
        <v>9400</v>
      </c>
      <c r="J19" s="3"/>
    </row>
    <row r="20" spans="2:10" thickTop="1" x14ac:dyDescent="0.3">
      <c r="B20" s="1"/>
      <c r="C20" s="27"/>
      <c r="D20" s="2"/>
      <c r="E20" s="2"/>
      <c r="F20" s="2"/>
      <c r="G20" s="2"/>
      <c r="H20" s="2"/>
      <c r="I20" s="2"/>
      <c r="J20" s="3"/>
    </row>
    <row r="21" spans="2:10" ht="14.45" x14ac:dyDescent="0.3">
      <c r="B21" s="1"/>
      <c r="C21" s="27"/>
      <c r="D21" s="2"/>
      <c r="E21" s="2"/>
      <c r="F21" s="2"/>
      <c r="G21" s="2"/>
      <c r="H21" s="2"/>
      <c r="I21" s="2"/>
      <c r="J21" s="3"/>
    </row>
    <row r="22" spans="2:10" ht="14.45" x14ac:dyDescent="0.3">
      <c r="B22" s="1"/>
      <c r="C22" s="27"/>
      <c r="D22" s="2"/>
      <c r="E22" s="2"/>
      <c r="F22" s="2"/>
      <c r="G22" s="2"/>
      <c r="H22" s="2"/>
      <c r="I22" s="2"/>
      <c r="J22" s="3"/>
    </row>
    <row r="23" spans="2:10" ht="14.45" x14ac:dyDescent="0.3">
      <c r="B23" s="1"/>
      <c r="C23" s="27"/>
      <c r="D23" s="2"/>
      <c r="E23" s="2"/>
      <c r="F23" s="2"/>
      <c r="G23" s="2"/>
      <c r="H23" s="2"/>
      <c r="I23" s="2"/>
      <c r="J23" s="3"/>
    </row>
    <row r="24" spans="2:10" ht="14.45" x14ac:dyDescent="0.3">
      <c r="B24" s="1"/>
      <c r="C24" s="27"/>
      <c r="E24" s="2"/>
      <c r="F24" s="2"/>
      <c r="G24" s="2"/>
      <c r="H24" s="2"/>
      <c r="I24" s="2"/>
      <c r="J24" s="3"/>
    </row>
    <row r="25" spans="2:10" ht="14.45" x14ac:dyDescent="0.3">
      <c r="B25" s="1"/>
      <c r="C25" s="27"/>
      <c r="D25" s="89" t="s">
        <v>5</v>
      </c>
      <c r="E25" s="89"/>
      <c r="F25" s="89" t="s">
        <v>46</v>
      </c>
      <c r="G25" s="89"/>
      <c r="H25" s="9" t="s">
        <v>7</v>
      </c>
      <c r="J25" s="3"/>
    </row>
    <row r="26" spans="2:10" ht="14.45" x14ac:dyDescent="0.3">
      <c r="B26" s="1"/>
      <c r="C26" s="27"/>
      <c r="D26" s="2"/>
      <c r="E26" s="2"/>
      <c r="F26" s="2"/>
      <c r="G26" s="2"/>
      <c r="H26" s="2"/>
      <c r="I26" s="2"/>
      <c r="J26" s="3"/>
    </row>
    <row r="27" spans="2:10" ht="14.45" x14ac:dyDescent="0.3">
      <c r="B27" s="1"/>
      <c r="C27" s="27"/>
      <c r="D27" s="2"/>
      <c r="E27" s="2"/>
      <c r="F27" s="2"/>
      <c r="G27" s="2"/>
      <c r="H27" s="2"/>
      <c r="I27" s="2"/>
      <c r="J27" s="3"/>
    </row>
    <row r="28" spans="2:10" ht="14.45" x14ac:dyDescent="0.3">
      <c r="B28" s="1"/>
      <c r="C28" s="27"/>
      <c r="D28" s="2"/>
      <c r="E28" s="2"/>
      <c r="F28" s="2"/>
      <c r="G28" s="2"/>
      <c r="H28" s="2"/>
      <c r="I28" s="2"/>
      <c r="J28" s="3"/>
    </row>
    <row r="29" spans="2:10" ht="14.45" x14ac:dyDescent="0.3">
      <c r="B29" s="1"/>
      <c r="C29" s="27"/>
      <c r="D29" s="2"/>
      <c r="E29" s="2"/>
      <c r="F29" s="2"/>
      <c r="G29" s="2"/>
      <c r="H29" s="2"/>
      <c r="I29" s="2"/>
      <c r="J29" s="3"/>
    </row>
    <row r="30" spans="2:10" thickBot="1" x14ac:dyDescent="0.35">
      <c r="B30" s="11"/>
      <c r="C30" s="31"/>
      <c r="D30" s="12"/>
      <c r="E30" s="12"/>
      <c r="F30" s="12"/>
      <c r="G30" s="12"/>
      <c r="H30" s="12"/>
      <c r="I30" s="12"/>
      <c r="J30" s="13"/>
    </row>
  </sheetData>
  <mergeCells count="11">
    <mergeCell ref="F25:G25"/>
    <mergeCell ref="D25:E25"/>
    <mergeCell ref="D13:F13"/>
    <mergeCell ref="D14:F14"/>
    <mergeCell ref="D15:F15"/>
    <mergeCell ref="D12:F12"/>
    <mergeCell ref="D4:H4"/>
    <mergeCell ref="D5:H5"/>
    <mergeCell ref="D10:F10"/>
    <mergeCell ref="D11:F11"/>
    <mergeCell ref="D3:I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S29"/>
  <sheetViews>
    <sheetView showGridLines="0" topLeftCell="F1" workbookViewId="0">
      <selection activeCell="M9" sqref="M9"/>
    </sheetView>
  </sheetViews>
  <sheetFormatPr baseColWidth="10" defaultColWidth="10.7109375" defaultRowHeight="15" x14ac:dyDescent="0.25"/>
  <cols>
    <col min="1" max="1" width="2.7109375" customWidth="1"/>
    <col min="2" max="2" width="6.140625" customWidth="1"/>
    <col min="3" max="3" width="3.140625" style="26" customWidth="1"/>
    <col min="4" max="4" width="17.7109375" customWidth="1"/>
    <col min="5" max="5" width="22.28515625" customWidth="1"/>
    <col min="6" max="6" width="17.85546875" customWidth="1"/>
    <col min="7" max="7" width="16.140625" customWidth="1"/>
    <col min="8" max="9" width="14.7109375" customWidth="1"/>
    <col min="10" max="10" width="6.7109375" customWidth="1"/>
    <col min="17" max="17" width="14.140625" bestFit="1" customWidth="1"/>
    <col min="18" max="18" width="13.5703125" bestFit="1" customWidth="1"/>
    <col min="19" max="19" width="11.5703125" bestFit="1" customWidth="1"/>
  </cols>
  <sheetData>
    <row r="1" spans="2:19" thickBot="1" x14ac:dyDescent="0.35"/>
    <row r="2" spans="2:19" x14ac:dyDescent="0.25">
      <c r="B2" s="127"/>
      <c r="C2" s="136"/>
      <c r="D2" s="128"/>
      <c r="E2" s="128"/>
      <c r="F2" s="128"/>
      <c r="G2" s="128"/>
      <c r="H2" s="128"/>
      <c r="I2" s="128"/>
      <c r="J2" s="129"/>
    </row>
    <row r="3" spans="2:19" ht="14.45" customHeight="1" x14ac:dyDescent="0.25">
      <c r="B3" s="130"/>
      <c r="C3" s="137"/>
      <c r="D3" s="132" t="s">
        <v>198</v>
      </c>
      <c r="E3" s="132"/>
      <c r="F3" s="132"/>
      <c r="G3" s="132"/>
      <c r="H3" s="132"/>
      <c r="I3" s="132"/>
      <c r="J3" s="134"/>
    </row>
    <row r="4" spans="2:19" x14ac:dyDescent="0.25">
      <c r="B4" s="130"/>
      <c r="C4" s="137"/>
      <c r="D4" s="132" t="s">
        <v>49</v>
      </c>
      <c r="E4" s="132"/>
      <c r="F4" s="132"/>
      <c r="G4" s="132"/>
      <c r="H4" s="132"/>
      <c r="I4" s="132"/>
      <c r="J4" s="135"/>
      <c r="N4" s="2"/>
    </row>
    <row r="5" spans="2:19" ht="14.45" x14ac:dyDescent="0.3">
      <c r="B5" s="130"/>
      <c r="C5" s="137"/>
      <c r="D5" s="132" t="str">
        <f>+'P. Produccion'!D5:H5</f>
        <v>PARA EL 31 DE DICIEMBRE DEL 2020</v>
      </c>
      <c r="E5" s="132"/>
      <c r="F5" s="132"/>
      <c r="G5" s="132"/>
      <c r="H5" s="132"/>
      <c r="I5" s="132"/>
      <c r="J5" s="134"/>
      <c r="N5" s="2"/>
    </row>
    <row r="6" spans="2:19" ht="14.45" x14ac:dyDescent="0.3">
      <c r="B6" s="130"/>
      <c r="C6" s="137"/>
      <c r="D6" s="131"/>
      <c r="E6" s="131"/>
      <c r="F6" s="131"/>
      <c r="G6" s="131"/>
      <c r="H6" s="131"/>
      <c r="I6" s="131"/>
      <c r="J6" s="135"/>
    </row>
    <row r="7" spans="2:19" x14ac:dyDescent="0.25">
      <c r="B7" s="1"/>
      <c r="C7" s="27"/>
      <c r="D7" s="2"/>
      <c r="E7" s="2"/>
      <c r="F7" s="2"/>
      <c r="G7" s="2"/>
      <c r="H7" s="2"/>
      <c r="I7" s="2"/>
      <c r="J7" s="3"/>
      <c r="N7" s="155" t="s">
        <v>78</v>
      </c>
      <c r="O7" s="155"/>
      <c r="P7" s="155"/>
      <c r="Q7" s="155"/>
      <c r="R7" s="155"/>
      <c r="S7" s="155"/>
    </row>
    <row r="8" spans="2:19" x14ac:dyDescent="0.25">
      <c r="B8" s="1"/>
      <c r="C8" s="27"/>
      <c r="D8" s="2"/>
      <c r="E8" s="2"/>
      <c r="F8" s="2"/>
      <c r="G8" s="2"/>
      <c r="H8" s="2"/>
      <c r="I8" s="2"/>
      <c r="J8" s="3"/>
      <c r="N8" s="84">
        <v>1650</v>
      </c>
      <c r="O8" s="84">
        <v>16130</v>
      </c>
      <c r="P8" s="84">
        <v>9400</v>
      </c>
    </row>
    <row r="9" spans="2:19" ht="30" x14ac:dyDescent="0.25">
      <c r="B9" s="1"/>
      <c r="C9" s="27"/>
      <c r="D9" s="93" t="s">
        <v>35</v>
      </c>
      <c r="E9" s="93"/>
      <c r="F9" s="93"/>
      <c r="G9" s="93" t="s">
        <v>50</v>
      </c>
      <c r="H9" s="93"/>
      <c r="I9" s="93" t="s">
        <v>23</v>
      </c>
      <c r="J9" s="3"/>
      <c r="N9" s="38" t="s">
        <v>1</v>
      </c>
      <c r="O9" s="38" t="s">
        <v>75</v>
      </c>
      <c r="P9" s="38" t="s">
        <v>74</v>
      </c>
      <c r="Q9" s="38" t="s">
        <v>76</v>
      </c>
      <c r="R9" s="38" t="s">
        <v>53</v>
      </c>
      <c r="S9" s="38" t="s">
        <v>77</v>
      </c>
    </row>
    <row r="10" spans="2:19" ht="15.75" x14ac:dyDescent="0.25">
      <c r="B10" s="1"/>
      <c r="C10" s="27"/>
      <c r="D10" s="93"/>
      <c r="E10" s="93"/>
      <c r="F10" s="93"/>
      <c r="G10" s="28" t="s">
        <v>68</v>
      </c>
      <c r="H10" s="28" t="s">
        <v>58</v>
      </c>
      <c r="I10" s="93"/>
      <c r="J10" s="3"/>
      <c r="M10" s="21" t="s">
        <v>72</v>
      </c>
      <c r="N10" s="82">
        <f>+'P. Produccion'!G19*Datos!C27</f>
        <v>4950</v>
      </c>
      <c r="O10" s="82">
        <f>+'P. Produccion'!H19*Datos!C28</f>
        <v>64520</v>
      </c>
      <c r="P10" s="82">
        <f>+'P. Produccion'!I19*Datos!D28</f>
        <v>18800</v>
      </c>
      <c r="Q10" s="82">
        <f>SUM(N10:P10)</f>
        <v>88270</v>
      </c>
      <c r="R10" s="23">
        <f>+Datos!B33</f>
        <v>2.5</v>
      </c>
      <c r="S10" s="153">
        <f>+Q10*R10</f>
        <v>220675</v>
      </c>
    </row>
    <row r="11" spans="2:19" x14ac:dyDescent="0.25">
      <c r="B11" s="1"/>
      <c r="C11" s="27"/>
      <c r="D11" s="92" t="s">
        <v>51</v>
      </c>
      <c r="E11" s="92"/>
      <c r="F11" s="92"/>
      <c r="G11" s="7">
        <f>+Q10</f>
        <v>88270</v>
      </c>
      <c r="H11" s="7">
        <f>+Q11</f>
        <v>48260</v>
      </c>
      <c r="I11" s="7"/>
      <c r="J11" s="3"/>
      <c r="M11" s="21" t="s">
        <v>73</v>
      </c>
      <c r="N11" s="82">
        <f>+'P. Produccion'!G19*Datos!D27</f>
        <v>6600</v>
      </c>
      <c r="O11" s="82">
        <f>+'P. Produccion'!H19*Datos!D28</f>
        <v>32260</v>
      </c>
      <c r="P11" s="82">
        <f>+'P. Produccion'!I19*Datos!D29</f>
        <v>9400</v>
      </c>
      <c r="Q11" s="82">
        <f>SUM(N11:P11)</f>
        <v>48260</v>
      </c>
      <c r="R11" s="23">
        <f>+Datos!B34</f>
        <v>1.1000000000000001</v>
      </c>
      <c r="S11" s="153">
        <f>+Q11*R11</f>
        <v>53086.000000000007</v>
      </c>
    </row>
    <row r="12" spans="2:19" x14ac:dyDescent="0.25">
      <c r="B12" s="1"/>
      <c r="C12" s="27" t="s">
        <v>37</v>
      </c>
      <c r="D12" s="29" t="s">
        <v>63</v>
      </c>
      <c r="E12" s="29"/>
      <c r="F12" s="29"/>
      <c r="G12" s="30">
        <f>+Datos!B43</f>
        <v>4500</v>
      </c>
      <c r="H12" s="30">
        <f>+Datos!B44</f>
        <v>2500</v>
      </c>
      <c r="I12" s="7"/>
      <c r="J12" s="3"/>
      <c r="S12" s="154">
        <f>SUM(S10:S11)</f>
        <v>273761</v>
      </c>
    </row>
    <row r="13" spans="2:19" ht="14.45" x14ac:dyDescent="0.3">
      <c r="B13" s="1"/>
      <c r="C13" s="27" t="s">
        <v>38</v>
      </c>
      <c r="D13" s="29" t="s">
        <v>67</v>
      </c>
      <c r="E13" s="29"/>
      <c r="F13" s="29"/>
      <c r="G13" s="7">
        <f>+G11+G12</f>
        <v>92770</v>
      </c>
      <c r="H13" s="7">
        <f>+H11+H12</f>
        <v>50760</v>
      </c>
      <c r="I13" s="7"/>
      <c r="J13" s="3"/>
    </row>
    <row r="14" spans="2:19" ht="14.45" x14ac:dyDescent="0.3">
      <c r="B14" s="1"/>
      <c r="C14" s="27" t="s">
        <v>39</v>
      </c>
      <c r="D14" s="29" t="s">
        <v>69</v>
      </c>
      <c r="E14" s="29"/>
      <c r="F14" s="29"/>
      <c r="G14" s="30">
        <f>+Datos!B38</f>
        <v>5000</v>
      </c>
      <c r="H14" s="30">
        <f>+Datos!B39</f>
        <v>1900</v>
      </c>
      <c r="I14" s="7"/>
      <c r="J14" s="3"/>
    </row>
    <row r="15" spans="2:19" ht="14.45" x14ac:dyDescent="0.3">
      <c r="B15" s="1"/>
      <c r="C15" s="27" t="s">
        <v>38</v>
      </c>
      <c r="D15" s="92" t="s">
        <v>64</v>
      </c>
      <c r="E15" s="92"/>
      <c r="F15" s="92"/>
      <c r="G15" s="7">
        <f>+G13-G14</f>
        <v>87770</v>
      </c>
      <c r="H15" s="7">
        <f>+H13-H14</f>
        <v>48860</v>
      </c>
      <c r="I15" s="7"/>
      <c r="J15" s="3"/>
    </row>
    <row r="16" spans="2:19" ht="14.45" x14ac:dyDescent="0.3">
      <c r="B16" s="1"/>
      <c r="C16" s="27" t="s">
        <v>52</v>
      </c>
      <c r="D16" s="92" t="s">
        <v>65</v>
      </c>
      <c r="E16" s="92"/>
      <c r="F16" s="92"/>
      <c r="G16" s="34">
        <f>+Datos!B33</f>
        <v>2.5</v>
      </c>
      <c r="H16" s="30">
        <f>+Datos!B34</f>
        <v>1.1000000000000001</v>
      </c>
      <c r="I16" s="30"/>
      <c r="J16" s="3"/>
      <c r="N16" s="37">
        <f>S12-I17</f>
        <v>590</v>
      </c>
    </row>
    <row r="17" spans="2:10" ht="14.45" x14ac:dyDescent="0.3">
      <c r="B17" s="1"/>
      <c r="C17" s="27" t="s">
        <v>38</v>
      </c>
      <c r="D17" s="29" t="s">
        <v>66</v>
      </c>
      <c r="E17" s="29"/>
      <c r="F17" s="29"/>
      <c r="G17" s="35">
        <f>+G15*G16</f>
        <v>219425</v>
      </c>
      <c r="H17" s="35">
        <f>+H15*H16</f>
        <v>53746.000000000007</v>
      </c>
      <c r="I17" s="39">
        <f>+G17+H17</f>
        <v>273171</v>
      </c>
      <c r="J17" s="3"/>
    </row>
    <row r="18" spans="2:10" ht="14.45" x14ac:dyDescent="0.3">
      <c r="B18" s="1"/>
      <c r="C18" s="27"/>
      <c r="D18" s="2"/>
      <c r="E18" s="2"/>
      <c r="F18" s="2"/>
      <c r="G18" s="2"/>
      <c r="H18" s="2"/>
      <c r="I18" s="2"/>
      <c r="J18" s="3"/>
    </row>
    <row r="19" spans="2:10" ht="14.45" x14ac:dyDescent="0.3">
      <c r="B19" s="1"/>
      <c r="C19" s="27"/>
      <c r="D19" s="2"/>
      <c r="E19" s="2"/>
      <c r="F19" s="2"/>
      <c r="G19" s="2"/>
      <c r="H19" s="2"/>
      <c r="I19" s="2"/>
      <c r="J19" s="3"/>
    </row>
    <row r="20" spans="2:10" ht="14.45" x14ac:dyDescent="0.3">
      <c r="B20" s="1"/>
      <c r="C20" s="27"/>
      <c r="D20" s="2"/>
      <c r="E20" s="2"/>
      <c r="F20" s="2"/>
      <c r="G20" s="2"/>
      <c r="H20" s="2"/>
      <c r="I20" s="2"/>
      <c r="J20" s="3"/>
    </row>
    <row r="21" spans="2:10" ht="14.45" x14ac:dyDescent="0.3">
      <c r="B21" s="1"/>
      <c r="C21" s="27"/>
      <c r="D21" s="2"/>
      <c r="E21" s="2"/>
      <c r="F21" s="2"/>
      <c r="G21" s="2"/>
      <c r="H21" s="2"/>
      <c r="I21" s="2"/>
      <c r="J21" s="3"/>
    </row>
    <row r="22" spans="2:10" ht="14.45" x14ac:dyDescent="0.3">
      <c r="B22" s="1"/>
      <c r="C22" s="27"/>
      <c r="D22" s="2"/>
      <c r="E22" s="2"/>
      <c r="F22" s="2"/>
      <c r="G22" s="2"/>
      <c r="H22" s="2"/>
      <c r="I22" s="2"/>
      <c r="J22" s="3"/>
    </row>
    <row r="23" spans="2:10" ht="14.45" x14ac:dyDescent="0.3">
      <c r="B23" s="1"/>
      <c r="C23" s="27"/>
      <c r="E23" s="2"/>
      <c r="F23" s="2"/>
      <c r="G23" s="2"/>
      <c r="H23" s="2"/>
      <c r="I23" s="2"/>
      <c r="J23" s="3"/>
    </row>
    <row r="24" spans="2:10" ht="14.45" x14ac:dyDescent="0.3">
      <c r="B24" s="1"/>
      <c r="C24" s="27"/>
      <c r="D24" s="89" t="s">
        <v>5</v>
      </c>
      <c r="E24" s="89"/>
      <c r="F24" s="89" t="s">
        <v>54</v>
      </c>
      <c r="G24" s="89"/>
      <c r="H24" s="10" t="s">
        <v>55</v>
      </c>
      <c r="J24" s="3"/>
    </row>
    <row r="25" spans="2:10" ht="14.45" x14ac:dyDescent="0.3">
      <c r="B25" s="1"/>
      <c r="C25" s="27"/>
      <c r="D25" s="2"/>
      <c r="E25" s="2"/>
      <c r="F25" s="2"/>
      <c r="G25" s="2"/>
      <c r="H25" s="2"/>
      <c r="I25" s="2"/>
      <c r="J25" s="3"/>
    </row>
    <row r="26" spans="2:10" ht="14.45" x14ac:dyDescent="0.3">
      <c r="B26" s="1"/>
      <c r="C26" s="27"/>
      <c r="D26" s="2"/>
      <c r="E26" s="2"/>
      <c r="F26" s="2"/>
      <c r="G26" s="2"/>
      <c r="H26" s="2"/>
      <c r="I26" s="2"/>
      <c r="J26" s="3"/>
    </row>
    <row r="27" spans="2:10" ht="14.45" x14ac:dyDescent="0.3">
      <c r="B27" s="1"/>
      <c r="C27" s="27"/>
      <c r="D27" s="2"/>
      <c r="E27" s="2"/>
      <c r="F27" s="2"/>
      <c r="G27" s="2"/>
      <c r="H27" s="2"/>
      <c r="I27" s="2"/>
      <c r="J27" s="3"/>
    </row>
    <row r="28" spans="2:10" ht="14.45" x14ac:dyDescent="0.3">
      <c r="B28" s="1"/>
      <c r="C28" s="27"/>
      <c r="D28" s="2"/>
      <c r="E28" s="2"/>
      <c r="F28" s="2"/>
      <c r="G28" s="2"/>
      <c r="H28" s="2"/>
      <c r="I28" s="2"/>
      <c r="J28" s="3"/>
    </row>
    <row r="29" spans="2:10" thickBot="1" x14ac:dyDescent="0.35">
      <c r="B29" s="11"/>
      <c r="C29" s="31"/>
      <c r="D29" s="12"/>
      <c r="E29" s="12"/>
      <c r="F29" s="12"/>
      <c r="G29" s="12"/>
      <c r="H29" s="12"/>
      <c r="I29" s="12"/>
      <c r="J29" s="13"/>
    </row>
  </sheetData>
  <mergeCells count="12">
    <mergeCell ref="D3:I3"/>
    <mergeCell ref="D4:I4"/>
    <mergeCell ref="D5:I5"/>
    <mergeCell ref="D9:F10"/>
    <mergeCell ref="G9:H9"/>
    <mergeCell ref="I9:I10"/>
    <mergeCell ref="N7:S7"/>
    <mergeCell ref="D11:F11"/>
    <mergeCell ref="D15:F15"/>
    <mergeCell ref="D16:F16"/>
    <mergeCell ref="D24:E24"/>
    <mergeCell ref="F24:G24"/>
  </mergeCells>
  <pageMargins left="0.7" right="0.7" top="0.75" bottom="0.75" header="0.3" footer="0.3"/>
  <pageSetup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K26"/>
  <sheetViews>
    <sheetView showGridLines="0" workbookViewId="0">
      <selection activeCell="B2" sqref="B2:K6"/>
    </sheetView>
  </sheetViews>
  <sheetFormatPr baseColWidth="10" defaultColWidth="10.7109375" defaultRowHeight="15" x14ac:dyDescent="0.25"/>
  <cols>
    <col min="1" max="1" width="2.7109375" customWidth="1"/>
    <col min="2" max="2" width="6.140625" customWidth="1"/>
    <col min="3" max="3" width="3.140625" style="26" customWidth="1"/>
    <col min="5" max="5" width="17.85546875" customWidth="1"/>
    <col min="6" max="7" width="16.140625" customWidth="1"/>
    <col min="8" max="9" width="14.7109375" customWidth="1"/>
    <col min="10" max="10" width="13.140625" bestFit="1" customWidth="1"/>
    <col min="11" max="11" width="6.7109375" customWidth="1"/>
  </cols>
  <sheetData>
    <row r="1" spans="2:11" thickBot="1" x14ac:dyDescent="0.35"/>
    <row r="2" spans="2:11" ht="14.45" x14ac:dyDescent="0.3">
      <c r="B2" s="127"/>
      <c r="C2" s="136"/>
      <c r="D2" s="128"/>
      <c r="E2" s="128"/>
      <c r="F2" s="128"/>
      <c r="G2" s="128"/>
      <c r="H2" s="128"/>
      <c r="I2" s="128"/>
      <c r="J2" s="128"/>
      <c r="K2" s="129"/>
    </row>
    <row r="3" spans="2:11" ht="14.45" x14ac:dyDescent="0.3">
      <c r="B3" s="130"/>
      <c r="C3" s="137"/>
      <c r="D3" s="132" t="s">
        <v>199</v>
      </c>
      <c r="E3" s="132"/>
      <c r="F3" s="132"/>
      <c r="G3" s="132"/>
      <c r="H3" s="132"/>
      <c r="I3" s="132"/>
      <c r="J3" s="132"/>
      <c r="K3" s="134"/>
    </row>
    <row r="4" spans="2:11" ht="14.45" x14ac:dyDescent="0.3">
      <c r="B4" s="130"/>
      <c r="C4" s="137"/>
      <c r="D4" s="132" t="s">
        <v>81</v>
      </c>
      <c r="E4" s="132"/>
      <c r="F4" s="132"/>
      <c r="G4" s="132"/>
      <c r="H4" s="132"/>
      <c r="I4" s="132"/>
      <c r="J4" s="132"/>
      <c r="K4" s="135"/>
    </row>
    <row r="5" spans="2:11" ht="14.45" x14ac:dyDescent="0.3">
      <c r="B5" s="130"/>
      <c r="C5" s="137"/>
      <c r="D5" s="132" t="str">
        <f>+'P. Compra de M.P'!D5:I5</f>
        <v>PARA EL 31 DE DICIEMBRE DEL 2020</v>
      </c>
      <c r="E5" s="132"/>
      <c r="F5" s="132"/>
      <c r="G5" s="132"/>
      <c r="H5" s="132"/>
      <c r="I5" s="132"/>
      <c r="J5" s="132"/>
      <c r="K5" s="134"/>
    </row>
    <row r="6" spans="2:11" ht="14.45" x14ac:dyDescent="0.3">
      <c r="B6" s="130"/>
      <c r="C6" s="137"/>
      <c r="D6" s="131"/>
      <c r="E6" s="131"/>
      <c r="F6" s="131"/>
      <c r="G6" s="131"/>
      <c r="H6" s="131"/>
      <c r="I6" s="131"/>
      <c r="J6" s="131"/>
      <c r="K6" s="135"/>
    </row>
    <row r="7" spans="2:11" ht="14.45" x14ac:dyDescent="0.3">
      <c r="B7" s="1"/>
      <c r="C7" s="27"/>
      <c r="D7" s="2"/>
      <c r="E7" s="2"/>
      <c r="F7" s="2"/>
      <c r="G7" s="2"/>
      <c r="H7" s="2"/>
      <c r="I7" s="2"/>
      <c r="J7" s="2"/>
      <c r="K7" s="3"/>
    </row>
    <row r="8" spans="2:11" ht="14.45" x14ac:dyDescent="0.3">
      <c r="B8" s="1"/>
      <c r="C8" s="27"/>
      <c r="D8" s="2"/>
      <c r="E8" s="2"/>
      <c r="F8" s="2"/>
      <c r="G8" s="2"/>
      <c r="H8" s="2"/>
      <c r="I8" s="2"/>
      <c r="J8" s="2"/>
      <c r="K8" s="3"/>
    </row>
    <row r="9" spans="2:11" x14ac:dyDescent="0.25">
      <c r="B9" s="1"/>
      <c r="C9" s="27"/>
      <c r="D9" s="93" t="s">
        <v>35</v>
      </c>
      <c r="E9" s="93"/>
      <c r="F9" s="93"/>
      <c r="G9" s="95" t="s">
        <v>82</v>
      </c>
      <c r="H9" s="95" t="s">
        <v>83</v>
      </c>
      <c r="I9" s="95" t="s">
        <v>84</v>
      </c>
      <c r="J9" s="95" t="s">
        <v>85</v>
      </c>
      <c r="K9" s="3"/>
    </row>
    <row r="10" spans="2:11" ht="15.75" customHeight="1" x14ac:dyDescent="0.25">
      <c r="B10" s="1"/>
      <c r="C10" s="27"/>
      <c r="D10" s="93"/>
      <c r="E10" s="93"/>
      <c r="F10" s="93"/>
      <c r="G10" s="95"/>
      <c r="H10" s="95"/>
      <c r="I10" s="95"/>
      <c r="J10" s="95"/>
      <c r="K10" s="3"/>
    </row>
    <row r="11" spans="2:11" ht="14.45" x14ac:dyDescent="0.3">
      <c r="B11" s="1"/>
      <c r="C11" s="27"/>
      <c r="D11" s="92" t="s">
        <v>86</v>
      </c>
      <c r="E11" s="92"/>
      <c r="F11" s="92"/>
      <c r="G11" s="7">
        <f>+'P. Produccion'!G19</f>
        <v>1650</v>
      </c>
      <c r="H11" s="7">
        <f>+Datos!C51</f>
        <v>1</v>
      </c>
      <c r="I11" s="81">
        <f>+G11*H11</f>
        <v>1650</v>
      </c>
      <c r="J11" s="35">
        <f>+I11*Datos!D51</f>
        <v>33000</v>
      </c>
      <c r="K11" s="3"/>
    </row>
    <row r="12" spans="2:11" ht="14.45" x14ac:dyDescent="0.3">
      <c r="B12" s="1"/>
      <c r="C12" s="27"/>
      <c r="D12" s="29" t="s">
        <v>75</v>
      </c>
      <c r="E12" s="29"/>
      <c r="F12" s="29"/>
      <c r="G12" s="7">
        <f>+'P. Produccion'!H19</f>
        <v>16130</v>
      </c>
      <c r="H12" s="7">
        <f>+Datos!C52</f>
        <v>0.6</v>
      </c>
      <c r="I12" s="81">
        <f>+G12*H12</f>
        <v>9678</v>
      </c>
      <c r="J12" s="35">
        <f>+I12*Datos!D52</f>
        <v>193560</v>
      </c>
      <c r="K12" s="3"/>
    </row>
    <row r="13" spans="2:11" ht="14.45" x14ac:dyDescent="0.3">
      <c r="B13" s="1"/>
      <c r="C13" s="27"/>
      <c r="D13" s="29" t="s">
        <v>3</v>
      </c>
      <c r="E13" s="29"/>
      <c r="F13" s="29"/>
      <c r="G13" s="30">
        <f>+'P. Produccion'!I19</f>
        <v>9400</v>
      </c>
      <c r="H13" s="30">
        <f>+Datos!C53</f>
        <v>1</v>
      </c>
      <c r="I13" s="83">
        <f>+G13*H13</f>
        <v>9400</v>
      </c>
      <c r="J13" s="34">
        <f>+I13*Datos!D53</f>
        <v>188000</v>
      </c>
      <c r="K13" s="3"/>
    </row>
    <row r="14" spans="2:11" ht="14.45" x14ac:dyDescent="0.3">
      <c r="B14" s="1"/>
      <c r="C14" s="27" t="s">
        <v>38</v>
      </c>
      <c r="D14" s="92" t="s">
        <v>23</v>
      </c>
      <c r="E14" s="92"/>
      <c r="F14" s="92"/>
      <c r="G14" s="7">
        <f t="shared" ref="G14:H14" si="0">SUM(G11:G13)</f>
        <v>27180</v>
      </c>
      <c r="H14" s="7">
        <f t="shared" si="0"/>
        <v>2.6</v>
      </c>
      <c r="I14" s="81">
        <f>SUM(I11:I13)</f>
        <v>20728</v>
      </c>
      <c r="J14" s="40">
        <f>SUM(J11:J13)</f>
        <v>414560</v>
      </c>
      <c r="K14" s="3"/>
    </row>
    <row r="15" spans="2:11" ht="14.45" x14ac:dyDescent="0.3">
      <c r="B15" s="1"/>
      <c r="C15" s="27"/>
      <c r="D15" s="2"/>
      <c r="E15" s="2"/>
      <c r="F15" s="2"/>
      <c r="G15" s="2"/>
      <c r="H15" s="2"/>
      <c r="I15" s="2"/>
      <c r="J15" s="2"/>
      <c r="K15" s="3"/>
    </row>
    <row r="16" spans="2:11" ht="14.45" x14ac:dyDescent="0.3">
      <c r="B16" s="1"/>
      <c r="C16" s="27"/>
      <c r="D16" s="2"/>
      <c r="E16" s="2"/>
      <c r="F16" s="2"/>
      <c r="G16" s="2"/>
      <c r="H16" s="2"/>
      <c r="I16" s="2"/>
      <c r="J16" s="2"/>
      <c r="K16" s="3"/>
    </row>
    <row r="17" spans="2:11" ht="14.45" x14ac:dyDescent="0.3">
      <c r="B17" s="1"/>
      <c r="C17" s="27"/>
      <c r="D17" s="2"/>
      <c r="E17" s="2"/>
      <c r="F17" s="2"/>
      <c r="G17" s="2"/>
      <c r="H17" s="2"/>
      <c r="I17" s="2"/>
      <c r="J17" s="2"/>
      <c r="K17" s="3"/>
    </row>
    <row r="18" spans="2:11" ht="14.45" x14ac:dyDescent="0.3">
      <c r="B18" s="1"/>
      <c r="C18" s="27"/>
      <c r="D18" s="2"/>
      <c r="E18" s="2"/>
      <c r="F18" s="2"/>
      <c r="G18" s="2"/>
      <c r="H18" s="2"/>
      <c r="I18" s="2"/>
      <c r="J18" s="2"/>
      <c r="K18" s="3"/>
    </row>
    <row r="19" spans="2:11" ht="14.45" x14ac:dyDescent="0.3">
      <c r="B19" s="1"/>
      <c r="C19" s="27"/>
      <c r="D19" s="2"/>
      <c r="E19" s="2"/>
      <c r="F19" s="2"/>
      <c r="G19" s="2"/>
      <c r="H19" s="2"/>
      <c r="I19" s="2"/>
      <c r="J19" s="2"/>
      <c r="K19" s="3"/>
    </row>
    <row r="20" spans="2:11" ht="14.45" x14ac:dyDescent="0.3">
      <c r="B20" s="1"/>
      <c r="C20" s="27"/>
      <c r="E20" s="2"/>
      <c r="F20" s="2"/>
      <c r="G20" s="2"/>
      <c r="H20" s="2"/>
      <c r="I20" s="2"/>
      <c r="J20" s="2"/>
      <c r="K20" s="3"/>
    </row>
    <row r="21" spans="2:11" ht="14.45" x14ac:dyDescent="0.3">
      <c r="B21" s="1"/>
      <c r="C21" s="27"/>
      <c r="D21" s="89" t="s">
        <v>5</v>
      </c>
      <c r="E21" s="89"/>
      <c r="F21" s="89" t="s">
        <v>103</v>
      </c>
      <c r="G21" s="89"/>
      <c r="H21" s="89" t="s">
        <v>55</v>
      </c>
      <c r="I21" s="89"/>
      <c r="K21" s="3"/>
    </row>
    <row r="22" spans="2:11" ht="14.45" x14ac:dyDescent="0.3">
      <c r="B22" s="1"/>
      <c r="C22" s="27"/>
      <c r="D22" s="2"/>
      <c r="E22" s="2"/>
      <c r="F22" s="2"/>
      <c r="G22" s="2"/>
      <c r="H22" s="2"/>
      <c r="I22" s="2"/>
      <c r="J22" s="2"/>
      <c r="K22" s="3"/>
    </row>
    <row r="23" spans="2:11" ht="14.45" x14ac:dyDescent="0.3">
      <c r="B23" s="1"/>
      <c r="C23" s="27"/>
      <c r="D23" s="2"/>
      <c r="E23" s="2"/>
      <c r="F23" s="2"/>
      <c r="G23" s="2"/>
      <c r="H23" s="2"/>
      <c r="I23" s="2"/>
      <c r="J23" s="2"/>
      <c r="K23" s="3"/>
    </row>
    <row r="24" spans="2:11" ht="14.45" x14ac:dyDescent="0.3">
      <c r="B24" s="1"/>
      <c r="C24" s="27"/>
      <c r="D24" s="2"/>
      <c r="E24" s="2"/>
      <c r="F24" s="2"/>
      <c r="G24" s="2"/>
      <c r="H24" s="2"/>
      <c r="I24" s="2"/>
      <c r="J24" s="2"/>
      <c r="K24" s="3"/>
    </row>
    <row r="25" spans="2:11" ht="14.45" x14ac:dyDescent="0.3">
      <c r="B25" s="1"/>
      <c r="C25" s="27"/>
      <c r="D25" s="2"/>
      <c r="E25" s="2"/>
      <c r="F25" s="2"/>
      <c r="G25" s="2"/>
      <c r="H25" s="2"/>
      <c r="I25" s="2"/>
      <c r="J25" s="2"/>
      <c r="K25" s="3"/>
    </row>
    <row r="26" spans="2:11" thickBot="1" x14ac:dyDescent="0.35">
      <c r="B26" s="11"/>
      <c r="C26" s="31"/>
      <c r="D26" s="12"/>
      <c r="E26" s="12"/>
      <c r="F26" s="12"/>
      <c r="G26" s="12"/>
      <c r="H26" s="12"/>
      <c r="I26" s="12"/>
      <c r="J26" s="12"/>
      <c r="K26" s="13"/>
    </row>
  </sheetData>
  <mergeCells count="13">
    <mergeCell ref="G9:G10"/>
    <mergeCell ref="D3:J3"/>
    <mergeCell ref="D4:J4"/>
    <mergeCell ref="D5:J5"/>
    <mergeCell ref="D9:F10"/>
    <mergeCell ref="J9:J10"/>
    <mergeCell ref="H9:H10"/>
    <mergeCell ref="I9:I10"/>
    <mergeCell ref="H21:I21"/>
    <mergeCell ref="D11:F11"/>
    <mergeCell ref="D14:F14"/>
    <mergeCell ref="D21:E21"/>
    <mergeCell ref="F21:G2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L31"/>
  <sheetViews>
    <sheetView showGridLines="0" workbookViewId="0">
      <selection activeCell="B2" sqref="B2:J6"/>
    </sheetView>
  </sheetViews>
  <sheetFormatPr baseColWidth="10" defaultColWidth="10.7109375" defaultRowHeight="15" x14ac:dyDescent="0.25"/>
  <cols>
    <col min="1" max="1" width="2.7109375" customWidth="1"/>
    <col min="2" max="2" width="6.140625" customWidth="1"/>
    <col min="3" max="3" width="3.140625" style="26" customWidth="1"/>
    <col min="5" max="5" width="17.85546875" customWidth="1"/>
    <col min="6" max="7" width="16.140625" customWidth="1"/>
    <col min="8" max="9" width="14.7109375" customWidth="1"/>
    <col min="10" max="10" width="6.7109375" customWidth="1"/>
  </cols>
  <sheetData>
    <row r="1" spans="2:10" thickBot="1" x14ac:dyDescent="0.35"/>
    <row r="2" spans="2:10" ht="14.45" x14ac:dyDescent="0.3">
      <c r="B2" s="127"/>
      <c r="C2" s="136"/>
      <c r="D2" s="128"/>
      <c r="E2" s="128"/>
      <c r="F2" s="128"/>
      <c r="G2" s="128"/>
      <c r="H2" s="128"/>
      <c r="I2" s="128"/>
      <c r="J2" s="129"/>
    </row>
    <row r="3" spans="2:10" ht="14.45" x14ac:dyDescent="0.3">
      <c r="B3" s="130"/>
      <c r="C3" s="137"/>
      <c r="D3" s="132" t="s">
        <v>198</v>
      </c>
      <c r="E3" s="132"/>
      <c r="F3" s="132"/>
      <c r="G3" s="132"/>
      <c r="H3" s="132"/>
      <c r="I3" s="132"/>
      <c r="J3" s="134"/>
    </row>
    <row r="4" spans="2:10" ht="14.45" x14ac:dyDescent="0.3">
      <c r="B4" s="130"/>
      <c r="C4" s="137"/>
      <c r="D4" s="132" t="s">
        <v>136</v>
      </c>
      <c r="E4" s="132"/>
      <c r="F4" s="132"/>
      <c r="G4" s="132"/>
      <c r="H4" s="132"/>
      <c r="I4" s="132"/>
      <c r="J4" s="135"/>
    </row>
    <row r="5" spans="2:10" ht="14.45" x14ac:dyDescent="0.3">
      <c r="B5" s="130"/>
      <c r="C5" s="137"/>
      <c r="D5" s="132" t="str">
        <f>+'P. M.O'!D5:J5</f>
        <v>PARA EL 31 DE DICIEMBRE DEL 2020</v>
      </c>
      <c r="E5" s="132"/>
      <c r="F5" s="132"/>
      <c r="G5" s="132"/>
      <c r="H5" s="132"/>
      <c r="I5" s="132"/>
      <c r="J5" s="134"/>
    </row>
    <row r="6" spans="2:10" ht="14.45" x14ac:dyDescent="0.3">
      <c r="B6" s="130"/>
      <c r="C6" s="137"/>
      <c r="D6" s="131"/>
      <c r="E6" s="131"/>
      <c r="F6" s="131"/>
      <c r="G6" s="131"/>
      <c r="H6" s="131"/>
      <c r="I6" s="131"/>
      <c r="J6" s="135"/>
    </row>
    <row r="7" spans="2:10" ht="14.45" x14ac:dyDescent="0.3">
      <c r="B7" s="1"/>
      <c r="C7" s="27"/>
      <c r="D7" s="2"/>
      <c r="E7" s="2"/>
      <c r="F7" s="2"/>
      <c r="G7" s="2"/>
      <c r="H7" s="2"/>
      <c r="I7" s="2"/>
      <c r="J7" s="3"/>
    </row>
    <row r="8" spans="2:10" ht="14.45" x14ac:dyDescent="0.3">
      <c r="B8" s="1"/>
      <c r="C8" s="27"/>
      <c r="D8" s="2"/>
      <c r="E8" s="2"/>
      <c r="F8" s="2"/>
      <c r="G8" s="2"/>
      <c r="H8" s="2"/>
      <c r="I8" s="2"/>
      <c r="J8" s="3"/>
    </row>
    <row r="9" spans="2:10" ht="15.6" x14ac:dyDescent="0.3">
      <c r="B9" s="1"/>
      <c r="C9" s="27"/>
      <c r="D9" s="93" t="s">
        <v>35</v>
      </c>
      <c r="E9" s="93"/>
      <c r="F9" s="93"/>
      <c r="G9" s="28" t="s">
        <v>95</v>
      </c>
      <c r="H9" s="28" t="s">
        <v>42</v>
      </c>
      <c r="I9" s="28" t="s">
        <v>23</v>
      </c>
      <c r="J9" s="3"/>
    </row>
    <row r="10" spans="2:10" ht="14.45" x14ac:dyDescent="0.3">
      <c r="B10" s="1"/>
      <c r="C10" s="27"/>
      <c r="D10" t="s">
        <v>89</v>
      </c>
      <c r="E10" s="41"/>
      <c r="F10" s="41"/>
      <c r="G10" s="36">
        <f>+Datos!C59</f>
        <v>375500</v>
      </c>
      <c r="H10" s="7"/>
      <c r="I10" s="7"/>
      <c r="J10" s="3"/>
    </row>
    <row r="11" spans="2:10" ht="14.45" x14ac:dyDescent="0.3">
      <c r="B11" s="1"/>
      <c r="C11" s="27"/>
      <c r="D11" s="2" t="s">
        <v>93</v>
      </c>
      <c r="E11" s="41"/>
      <c r="F11" s="41"/>
      <c r="G11" s="36">
        <f>+Datos!C62</f>
        <v>300000</v>
      </c>
      <c r="H11" s="7"/>
      <c r="I11" s="7"/>
      <c r="J11" s="3"/>
    </row>
    <row r="12" spans="2:10" ht="14.45" x14ac:dyDescent="0.3">
      <c r="B12" s="1"/>
      <c r="C12" s="27"/>
      <c r="D12" s="2" t="s">
        <v>90</v>
      </c>
      <c r="E12" s="41"/>
      <c r="F12" s="41"/>
      <c r="G12" s="42">
        <f>+Datos!C63</f>
        <v>100000</v>
      </c>
      <c r="H12" s="30"/>
      <c r="I12" s="7"/>
      <c r="J12" s="3"/>
    </row>
    <row r="13" spans="2:10" ht="14.45" x14ac:dyDescent="0.3">
      <c r="B13" s="1"/>
      <c r="C13" s="27" t="s">
        <v>38</v>
      </c>
      <c r="D13" s="92" t="s">
        <v>98</v>
      </c>
      <c r="E13" s="92"/>
      <c r="F13" s="92"/>
      <c r="G13" s="7"/>
      <c r="H13" s="36">
        <f>SUM(G10:G12)</f>
        <v>775500</v>
      </c>
      <c r="I13" s="7"/>
      <c r="J13" s="3"/>
    </row>
    <row r="14" spans="2:10" ht="14.45" x14ac:dyDescent="0.3">
      <c r="B14" s="1"/>
      <c r="C14" s="27"/>
      <c r="D14" s="2" t="s">
        <v>92</v>
      </c>
      <c r="E14" s="41"/>
      <c r="F14" s="41"/>
      <c r="G14" s="36">
        <f>+Datos!C58</f>
        <v>878000</v>
      </c>
      <c r="H14" s="7"/>
      <c r="I14" s="7"/>
      <c r="J14" s="3"/>
    </row>
    <row r="15" spans="2:10" ht="14.45" x14ac:dyDescent="0.3">
      <c r="B15" s="1"/>
      <c r="C15" s="27"/>
      <c r="D15" s="2" t="s">
        <v>91</v>
      </c>
      <c r="E15" s="29"/>
      <c r="F15" s="29"/>
      <c r="G15" s="36">
        <f>+Datos!C60</f>
        <v>320500</v>
      </c>
      <c r="H15" s="7"/>
      <c r="I15" s="7"/>
      <c r="J15" s="3"/>
    </row>
    <row r="16" spans="2:10" ht="14.45" x14ac:dyDescent="0.3">
      <c r="B16" s="1"/>
      <c r="C16" s="27"/>
      <c r="D16" s="2" t="s">
        <v>88</v>
      </c>
      <c r="E16" s="29"/>
      <c r="F16" s="29"/>
      <c r="G16" s="42">
        <f>+Datos!C61</f>
        <v>300000</v>
      </c>
      <c r="H16" s="42"/>
      <c r="I16" s="7"/>
      <c r="J16" s="3"/>
    </row>
    <row r="17" spans="2:12" ht="14.45" x14ac:dyDescent="0.3">
      <c r="B17" s="1"/>
      <c r="C17" s="27" t="s">
        <v>38</v>
      </c>
      <c r="D17" s="92" t="s">
        <v>96</v>
      </c>
      <c r="E17" s="92"/>
      <c r="F17" s="92"/>
      <c r="G17" s="7"/>
      <c r="H17" s="42">
        <f>SUM(G14:G16)</f>
        <v>1498500</v>
      </c>
      <c r="I17" s="42"/>
      <c r="J17" s="3"/>
    </row>
    <row r="18" spans="2:12" thickBot="1" x14ac:dyDescent="0.35">
      <c r="B18" s="1"/>
      <c r="C18" s="27" t="s">
        <v>38</v>
      </c>
      <c r="D18" s="92" t="s">
        <v>97</v>
      </c>
      <c r="E18" s="92"/>
      <c r="F18" s="92"/>
      <c r="G18" s="35"/>
      <c r="H18" s="35"/>
      <c r="I18" s="43">
        <f>+H13+H17</f>
        <v>2274000</v>
      </c>
      <c r="J18" s="3"/>
      <c r="K18" s="1"/>
    </row>
    <row r="19" spans="2:12" thickTop="1" x14ac:dyDescent="0.3">
      <c r="B19" s="1"/>
      <c r="C19" s="27"/>
      <c r="D19" s="2"/>
      <c r="E19" s="2"/>
      <c r="F19" s="2"/>
      <c r="G19" s="2"/>
      <c r="H19" s="2"/>
      <c r="I19" s="8"/>
      <c r="J19" s="3"/>
      <c r="K19" s="1"/>
      <c r="L19" s="2"/>
    </row>
    <row r="20" spans="2:12" ht="14.45" x14ac:dyDescent="0.3">
      <c r="B20" s="1"/>
      <c r="C20" s="27"/>
      <c r="D20" s="2"/>
      <c r="E20" s="2"/>
      <c r="F20" s="2"/>
      <c r="G20" s="2"/>
      <c r="H20" s="2"/>
      <c r="I20" s="2"/>
      <c r="J20" s="3"/>
    </row>
    <row r="21" spans="2:12" ht="14.45" x14ac:dyDescent="0.3">
      <c r="B21" s="1"/>
      <c r="C21" s="27"/>
      <c r="D21" s="2"/>
      <c r="E21" s="2"/>
      <c r="F21" s="2"/>
      <c r="G21" s="2"/>
      <c r="H21" s="2"/>
      <c r="I21" s="2"/>
      <c r="J21" s="3"/>
    </row>
    <row r="22" spans="2:12" ht="14.45" x14ac:dyDescent="0.3">
      <c r="B22" s="1"/>
      <c r="C22" s="27"/>
      <c r="D22" s="2"/>
      <c r="E22" s="2"/>
      <c r="F22" s="2"/>
      <c r="G22" s="2"/>
      <c r="H22" s="2"/>
      <c r="I22" s="2"/>
      <c r="J22" s="3"/>
    </row>
    <row r="23" spans="2:12" ht="14.45" x14ac:dyDescent="0.3">
      <c r="B23" s="1"/>
      <c r="C23" s="27"/>
      <c r="D23" s="2"/>
      <c r="E23" s="2"/>
      <c r="F23" s="2"/>
      <c r="G23" s="2"/>
      <c r="H23" s="2"/>
      <c r="I23" s="2"/>
      <c r="J23" s="3"/>
    </row>
    <row r="24" spans="2:12" ht="14.45" x14ac:dyDescent="0.3">
      <c r="B24" s="1"/>
      <c r="C24" s="27"/>
      <c r="D24" s="2"/>
      <c r="E24" s="2"/>
      <c r="F24" s="2"/>
      <c r="G24" s="2"/>
      <c r="H24" s="2"/>
      <c r="I24" s="2"/>
      <c r="J24" s="3"/>
    </row>
    <row r="25" spans="2:12" ht="14.45" x14ac:dyDescent="0.3">
      <c r="B25" s="1"/>
      <c r="C25" s="27"/>
      <c r="E25" s="2"/>
      <c r="F25" s="2"/>
      <c r="G25" s="2"/>
      <c r="H25" s="2"/>
      <c r="I25" s="2"/>
      <c r="J25" s="3"/>
    </row>
    <row r="26" spans="2:12" ht="14.45" x14ac:dyDescent="0.3">
      <c r="B26" s="1"/>
      <c r="C26" s="27"/>
      <c r="D26" s="89" t="s">
        <v>5</v>
      </c>
      <c r="E26" s="89"/>
      <c r="F26" s="89" t="s">
        <v>54</v>
      </c>
      <c r="G26" s="89"/>
      <c r="H26" s="10" t="s">
        <v>55</v>
      </c>
      <c r="J26" s="3"/>
    </row>
    <row r="27" spans="2:12" ht="14.45" x14ac:dyDescent="0.3">
      <c r="B27" s="1"/>
      <c r="C27" s="27"/>
      <c r="D27" s="2"/>
      <c r="E27" s="2"/>
      <c r="F27" s="2"/>
      <c r="G27" s="2"/>
      <c r="H27" s="2"/>
      <c r="I27" s="2"/>
      <c r="J27" s="3"/>
    </row>
    <row r="28" spans="2:12" ht="14.45" x14ac:dyDescent="0.3">
      <c r="B28" s="1"/>
      <c r="C28" s="27"/>
      <c r="D28" s="2"/>
      <c r="E28" s="2"/>
      <c r="F28" s="2"/>
      <c r="G28" s="2"/>
      <c r="H28" s="2"/>
      <c r="I28" s="2"/>
      <c r="J28" s="3"/>
    </row>
    <row r="29" spans="2:12" ht="14.45" x14ac:dyDescent="0.3">
      <c r="B29" s="1"/>
      <c r="C29" s="27"/>
      <c r="D29" s="2"/>
      <c r="E29" s="2"/>
      <c r="F29" s="2"/>
      <c r="G29" s="2"/>
      <c r="H29" s="2"/>
      <c r="I29" s="2"/>
      <c r="J29" s="3"/>
    </row>
    <row r="30" spans="2:12" ht="14.45" x14ac:dyDescent="0.3">
      <c r="B30" s="1"/>
      <c r="C30" s="27"/>
      <c r="D30" s="2"/>
      <c r="E30" s="2"/>
      <c r="F30" s="2"/>
      <c r="G30" s="2"/>
      <c r="H30" s="2"/>
      <c r="I30" s="2"/>
      <c r="J30" s="3"/>
    </row>
    <row r="31" spans="2:12" thickBot="1" x14ac:dyDescent="0.35">
      <c r="B31" s="11"/>
      <c r="C31" s="31"/>
      <c r="D31" s="12"/>
      <c r="E31" s="12"/>
      <c r="F31" s="12"/>
      <c r="G31" s="12"/>
      <c r="H31" s="12"/>
      <c r="I31" s="12"/>
      <c r="J31" s="13"/>
    </row>
  </sheetData>
  <mergeCells count="9">
    <mergeCell ref="D18:F18"/>
    <mergeCell ref="D26:E26"/>
    <mergeCell ref="F26:G26"/>
    <mergeCell ref="D13:F13"/>
    <mergeCell ref="D3:I3"/>
    <mergeCell ref="D4:I4"/>
    <mergeCell ref="D5:I5"/>
    <mergeCell ref="D9:F9"/>
    <mergeCell ref="D17:F1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I44"/>
  <sheetViews>
    <sheetView showGridLines="0" workbookViewId="0">
      <selection activeCell="J12" sqref="J12"/>
    </sheetView>
  </sheetViews>
  <sheetFormatPr baseColWidth="10" defaultColWidth="10.7109375" defaultRowHeight="15" x14ac:dyDescent="0.25"/>
  <cols>
    <col min="1" max="1" width="2.7109375" customWidth="1"/>
    <col min="2" max="2" width="7.7109375" customWidth="1"/>
    <col min="3" max="3" width="3.140625" style="26" customWidth="1"/>
    <col min="4" max="4" width="15.7109375" customWidth="1"/>
    <col min="5" max="5" width="17.85546875" customWidth="1"/>
    <col min="6" max="6" width="19.85546875" customWidth="1"/>
    <col min="7" max="7" width="19.5703125" customWidth="1"/>
    <col min="8" max="8" width="8.42578125" customWidth="1"/>
  </cols>
  <sheetData>
    <row r="1" spans="2:9" thickBot="1" x14ac:dyDescent="0.35"/>
    <row r="2" spans="2:9" ht="14.45" x14ac:dyDescent="0.3">
      <c r="B2" s="127"/>
      <c r="C2" s="136"/>
      <c r="D2" s="128"/>
      <c r="E2" s="128"/>
      <c r="F2" s="128"/>
      <c r="G2" s="128"/>
      <c r="H2" s="129"/>
    </row>
    <row r="3" spans="2:9" ht="14.45" x14ac:dyDescent="0.3">
      <c r="B3" s="130"/>
      <c r="C3" s="139"/>
      <c r="D3" s="140" t="s">
        <v>200</v>
      </c>
      <c r="E3" s="140"/>
      <c r="F3" s="140"/>
      <c r="G3" s="140"/>
      <c r="H3" s="135"/>
    </row>
    <row r="4" spans="2:9" ht="14.45" x14ac:dyDescent="0.3">
      <c r="B4" s="130"/>
      <c r="C4" s="139"/>
      <c r="D4" s="140" t="s">
        <v>137</v>
      </c>
      <c r="E4" s="140"/>
      <c r="F4" s="140"/>
      <c r="G4" s="140"/>
      <c r="H4" s="135"/>
    </row>
    <row r="5" spans="2:9" ht="14.45" x14ac:dyDescent="0.3">
      <c r="B5" s="130"/>
      <c r="C5" s="139"/>
      <c r="D5" s="140" t="s">
        <v>138</v>
      </c>
      <c r="E5" s="140"/>
      <c r="F5" s="140"/>
      <c r="G5" s="140"/>
      <c r="H5" s="135"/>
    </row>
    <row r="6" spans="2:9" ht="14.45" x14ac:dyDescent="0.3">
      <c r="B6" s="130"/>
      <c r="C6" s="139"/>
      <c r="D6" s="141"/>
      <c r="E6" s="141"/>
      <c r="F6" s="141"/>
      <c r="G6" s="141"/>
      <c r="H6" s="135"/>
    </row>
    <row r="7" spans="2:9" ht="14.45" x14ac:dyDescent="0.3">
      <c r="B7" s="1"/>
      <c r="H7" s="3"/>
    </row>
    <row r="8" spans="2:9" ht="14.45" x14ac:dyDescent="0.3">
      <c r="B8" s="1"/>
      <c r="H8" s="3"/>
    </row>
    <row r="9" spans="2:9" ht="14.45" x14ac:dyDescent="0.3">
      <c r="B9" s="1"/>
      <c r="H9" s="3"/>
    </row>
    <row r="10" spans="2:9" ht="15.6" x14ac:dyDescent="0.3">
      <c r="B10" s="1"/>
      <c r="D10" s="97" t="s">
        <v>35</v>
      </c>
      <c r="E10" s="97"/>
      <c r="F10" s="97"/>
      <c r="G10" s="59" t="s">
        <v>95</v>
      </c>
      <c r="H10" s="3"/>
    </row>
    <row r="11" spans="2:9" ht="15.6" x14ac:dyDescent="0.3">
      <c r="B11" s="1"/>
      <c r="D11" s="60"/>
      <c r="E11" s="60"/>
      <c r="F11" s="60"/>
      <c r="G11" s="60"/>
      <c r="H11" s="3"/>
    </row>
    <row r="12" spans="2:9" x14ac:dyDescent="0.25">
      <c r="B12" s="1"/>
      <c r="D12" s="96" t="s">
        <v>139</v>
      </c>
      <c r="E12" s="96"/>
      <c r="F12" s="96"/>
      <c r="G12" s="61">
        <f>Datos!E40</f>
        <v>14590</v>
      </c>
      <c r="H12" s="3"/>
      <c r="I12" t="s">
        <v>222</v>
      </c>
    </row>
    <row r="13" spans="2:9" ht="14.45" x14ac:dyDescent="0.3">
      <c r="B13" s="1"/>
      <c r="C13" s="26" t="s">
        <v>37</v>
      </c>
      <c r="D13" s="96" t="s">
        <v>140</v>
      </c>
      <c r="E13" s="96"/>
      <c r="F13" s="96"/>
      <c r="G13" s="42">
        <f>+'P. Compra de M.P'!I17</f>
        <v>273171</v>
      </c>
      <c r="H13" s="3"/>
    </row>
    <row r="14" spans="2:9" ht="14.45" x14ac:dyDescent="0.3">
      <c r="B14" s="1"/>
      <c r="C14" s="26" t="s">
        <v>38</v>
      </c>
      <c r="D14" s="96" t="s">
        <v>141</v>
      </c>
      <c r="E14" s="96"/>
      <c r="F14" s="96"/>
      <c r="G14" s="61">
        <f>+G12+G13</f>
        <v>287761</v>
      </c>
      <c r="H14" s="3"/>
    </row>
    <row r="15" spans="2:9" x14ac:dyDescent="0.25">
      <c r="B15" s="1"/>
      <c r="C15" s="26" t="s">
        <v>39</v>
      </c>
      <c r="D15" s="96" t="s">
        <v>142</v>
      </c>
      <c r="E15" s="96"/>
      <c r="F15" s="96"/>
      <c r="G15" s="42">
        <f>Datos!E45</f>
        <v>14000</v>
      </c>
      <c r="H15" s="3"/>
      <c r="I15" t="s">
        <v>221</v>
      </c>
    </row>
    <row r="16" spans="2:9" ht="14.45" x14ac:dyDescent="0.3">
      <c r="B16" s="1"/>
      <c r="C16" s="26" t="s">
        <v>38</v>
      </c>
      <c r="D16" s="96" t="s">
        <v>143</v>
      </c>
      <c r="E16" s="96"/>
      <c r="F16" s="96"/>
      <c r="G16" s="62">
        <f>+G14-G15</f>
        <v>273761</v>
      </c>
      <c r="H16" s="3"/>
      <c r="I16" s="1"/>
    </row>
    <row r="17" spans="2:9" ht="14.45" x14ac:dyDescent="0.3">
      <c r="B17" s="1"/>
      <c r="H17" s="3"/>
      <c r="I17" s="1"/>
    </row>
    <row r="18" spans="2:9" ht="14.45" x14ac:dyDescent="0.3">
      <c r="B18" s="1"/>
      <c r="C18" s="26" t="s">
        <v>37</v>
      </c>
      <c r="D18" t="s">
        <v>144</v>
      </c>
      <c r="G18" s="63">
        <f>+'P. M.O'!J14</f>
        <v>414560</v>
      </c>
      <c r="H18" s="3"/>
    </row>
    <row r="19" spans="2:9" ht="14.45" x14ac:dyDescent="0.3">
      <c r="B19" s="1"/>
      <c r="C19" s="26" t="s">
        <v>38</v>
      </c>
      <c r="D19" t="s">
        <v>145</v>
      </c>
      <c r="G19" s="37">
        <f>+G16+G18</f>
        <v>688321</v>
      </c>
      <c r="H19" s="3"/>
    </row>
    <row r="20" spans="2:9" ht="14.45" x14ac:dyDescent="0.3">
      <c r="B20" s="1"/>
      <c r="H20" s="3"/>
    </row>
    <row r="21" spans="2:9" thickBot="1" x14ac:dyDescent="0.35">
      <c r="B21" s="1"/>
      <c r="C21" s="26" t="s">
        <v>37</v>
      </c>
      <c r="D21" t="s">
        <v>146</v>
      </c>
      <c r="G21" s="37">
        <f>+P.CI!I18</f>
        <v>2274000</v>
      </c>
      <c r="H21" s="3"/>
    </row>
    <row r="22" spans="2:9" ht="14.45" x14ac:dyDescent="0.3">
      <c r="B22" s="1"/>
      <c r="C22" s="26" t="s">
        <v>38</v>
      </c>
      <c r="D22" t="s">
        <v>147</v>
      </c>
      <c r="G22" s="64">
        <f>+G19+G21</f>
        <v>2962321</v>
      </c>
      <c r="H22" s="3"/>
    </row>
    <row r="23" spans="2:9" ht="14.45" x14ac:dyDescent="0.3">
      <c r="B23" s="1"/>
      <c r="H23" s="3"/>
    </row>
    <row r="24" spans="2:9" ht="14.45" x14ac:dyDescent="0.3">
      <c r="B24" s="1"/>
      <c r="C24" s="26" t="s">
        <v>37</v>
      </c>
      <c r="D24" t="s">
        <v>148</v>
      </c>
      <c r="G24" s="37">
        <f>+Datos!B83</f>
        <v>2563</v>
      </c>
      <c r="H24" s="3"/>
    </row>
    <row r="25" spans="2:9" ht="14.45" x14ac:dyDescent="0.3">
      <c r="B25" s="1"/>
      <c r="C25" s="26" t="s">
        <v>38</v>
      </c>
      <c r="D25" t="s">
        <v>149</v>
      </c>
      <c r="G25" s="37">
        <f>+G22+G24</f>
        <v>2964884</v>
      </c>
      <c r="H25" s="3"/>
    </row>
    <row r="26" spans="2:9" x14ac:dyDescent="0.25">
      <c r="B26" s="1"/>
      <c r="C26" s="26" t="s">
        <v>39</v>
      </c>
      <c r="D26" t="s">
        <v>150</v>
      </c>
      <c r="G26" s="63">
        <f>Datos!L35</f>
        <v>62180</v>
      </c>
      <c r="H26" s="3"/>
      <c r="I26" t="s">
        <v>217</v>
      </c>
    </row>
    <row r="27" spans="2:9" ht="14.45" x14ac:dyDescent="0.3">
      <c r="B27" s="1"/>
      <c r="C27" s="26" t="s">
        <v>38</v>
      </c>
      <c r="D27" t="s">
        <v>151</v>
      </c>
      <c r="G27" s="37">
        <f>+G25-G26</f>
        <v>2902704</v>
      </c>
      <c r="H27" s="3"/>
    </row>
    <row r="28" spans="2:9" ht="14.45" x14ac:dyDescent="0.3">
      <c r="B28" s="1"/>
      <c r="H28" s="3"/>
    </row>
    <row r="29" spans="2:9" ht="14.45" x14ac:dyDescent="0.3">
      <c r="B29" s="1"/>
      <c r="C29" s="26" t="s">
        <v>37</v>
      </c>
      <c r="D29" t="s">
        <v>152</v>
      </c>
      <c r="G29" s="37">
        <f>+Datos!B86</f>
        <v>40984</v>
      </c>
      <c r="H29" s="3"/>
    </row>
    <row r="30" spans="2:9" ht="14.45" x14ac:dyDescent="0.3">
      <c r="B30" s="1"/>
      <c r="C30" s="26" t="s">
        <v>38</v>
      </c>
      <c r="D30" t="s">
        <v>153</v>
      </c>
      <c r="G30" s="37">
        <f>+G29+G27</f>
        <v>2943688</v>
      </c>
      <c r="H30" s="3"/>
    </row>
    <row r="31" spans="2:9" x14ac:dyDescent="0.25">
      <c r="B31" s="1"/>
      <c r="C31" s="26" t="s">
        <v>39</v>
      </c>
      <c r="D31" t="s">
        <v>154</v>
      </c>
      <c r="G31" s="63">
        <f>Datos!L29</f>
        <v>59655</v>
      </c>
      <c r="H31" s="3"/>
      <c r="I31" t="s">
        <v>218</v>
      </c>
    </row>
    <row r="32" spans="2:9" thickBot="1" x14ac:dyDescent="0.35">
      <c r="B32" s="1"/>
      <c r="C32" s="26" t="s">
        <v>38</v>
      </c>
      <c r="D32" t="s">
        <v>155</v>
      </c>
      <c r="G32" s="65">
        <f>+G30-G31</f>
        <v>2884033</v>
      </c>
      <c r="H32" s="3"/>
    </row>
    <row r="33" spans="2:8" thickTop="1" x14ac:dyDescent="0.3">
      <c r="B33" s="1"/>
      <c r="G33" s="8"/>
      <c r="H33" s="3"/>
    </row>
    <row r="34" spans="2:8" ht="14.45" x14ac:dyDescent="0.3">
      <c r="B34" s="1"/>
      <c r="H34" s="3"/>
    </row>
    <row r="35" spans="2:8" ht="14.45" x14ac:dyDescent="0.3">
      <c r="B35" s="1"/>
      <c r="H35" s="3"/>
    </row>
    <row r="36" spans="2:8" ht="14.45" x14ac:dyDescent="0.3">
      <c r="B36" s="1"/>
      <c r="H36" s="3"/>
    </row>
    <row r="37" spans="2:8" ht="14.45" x14ac:dyDescent="0.3">
      <c r="B37" s="1"/>
      <c r="H37" s="3"/>
    </row>
    <row r="38" spans="2:8" ht="14.45" x14ac:dyDescent="0.3">
      <c r="B38" s="1"/>
      <c r="H38" s="3"/>
    </row>
    <row r="39" spans="2:8" ht="14.45" x14ac:dyDescent="0.3">
      <c r="B39" s="1"/>
      <c r="D39" s="48" t="s">
        <v>5</v>
      </c>
      <c r="E39" s="94" t="s">
        <v>156</v>
      </c>
      <c r="F39" s="94"/>
      <c r="G39" s="48" t="s">
        <v>157</v>
      </c>
      <c r="H39" s="3"/>
    </row>
    <row r="40" spans="2:8" ht="14.45" x14ac:dyDescent="0.3">
      <c r="B40" s="1"/>
      <c r="H40" s="3"/>
    </row>
    <row r="41" spans="2:8" x14ac:dyDescent="0.25">
      <c r="B41" s="1"/>
      <c r="H41" s="3"/>
    </row>
    <row r="42" spans="2:8" x14ac:dyDescent="0.25">
      <c r="B42" s="1"/>
      <c r="H42" s="3"/>
    </row>
    <row r="43" spans="2:8" x14ac:dyDescent="0.25">
      <c r="B43" s="1"/>
      <c r="H43" s="3"/>
    </row>
    <row r="44" spans="2:8" ht="15.75" thickBot="1" x14ac:dyDescent="0.3">
      <c r="B44" s="11"/>
      <c r="C44" s="31"/>
      <c r="D44" s="12"/>
      <c r="E44" s="12"/>
      <c r="F44" s="12"/>
      <c r="G44" s="12"/>
      <c r="H44" s="13"/>
    </row>
  </sheetData>
  <mergeCells count="10">
    <mergeCell ref="D14:F14"/>
    <mergeCell ref="D15:F15"/>
    <mergeCell ref="D16:F16"/>
    <mergeCell ref="E39:F39"/>
    <mergeCell ref="D3:G3"/>
    <mergeCell ref="D4:G4"/>
    <mergeCell ref="D5:G5"/>
    <mergeCell ref="D10:F10"/>
    <mergeCell ref="D12:F12"/>
    <mergeCell ref="D13:F13"/>
  </mergeCells>
  <pageMargins left="0.7" right="0.7" top="0.75" bottom="0.75" header="0.3" footer="0.3"/>
  <pageSetup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52"/>
  <sheetViews>
    <sheetView showGridLines="0" workbookViewId="0">
      <selection activeCell="B2" sqref="B2:K6"/>
    </sheetView>
  </sheetViews>
  <sheetFormatPr baseColWidth="10" defaultColWidth="11.5703125" defaultRowHeight="15" x14ac:dyDescent="0.25"/>
  <cols>
    <col min="1" max="1" width="2.5703125" customWidth="1"/>
    <col min="3" max="3" width="3.42578125" customWidth="1"/>
    <col min="5" max="5" width="14.28515625" customWidth="1"/>
    <col min="7" max="7" width="14" customWidth="1"/>
    <col min="8" max="8" width="14.140625" customWidth="1"/>
    <col min="9" max="10" width="14" customWidth="1"/>
  </cols>
  <sheetData>
    <row r="1" spans="1:15" thickBot="1" x14ac:dyDescent="0.35"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5" ht="14.45" x14ac:dyDescent="0.3">
      <c r="B2" s="127"/>
      <c r="C2" s="136"/>
      <c r="D2" s="128"/>
      <c r="E2" s="128"/>
      <c r="F2" s="128"/>
      <c r="G2" s="128"/>
      <c r="H2" s="128"/>
      <c r="I2" s="128"/>
      <c r="J2" s="128"/>
      <c r="K2" s="129"/>
    </row>
    <row r="3" spans="1:15" ht="14.45" x14ac:dyDescent="0.3">
      <c r="A3" s="3"/>
      <c r="B3" s="130"/>
      <c r="C3" s="137"/>
      <c r="D3" s="132" t="s">
        <v>198</v>
      </c>
      <c r="E3" s="132"/>
      <c r="F3" s="132"/>
      <c r="G3" s="132"/>
      <c r="H3" s="132"/>
      <c r="I3" s="132"/>
      <c r="J3" s="133"/>
      <c r="K3" s="134"/>
    </row>
    <row r="4" spans="1:15" ht="14.45" x14ac:dyDescent="0.3">
      <c r="A4" s="3"/>
      <c r="B4" s="130"/>
      <c r="C4" s="137"/>
      <c r="D4" s="132" t="s">
        <v>105</v>
      </c>
      <c r="E4" s="132"/>
      <c r="F4" s="132"/>
      <c r="G4" s="132"/>
      <c r="H4" s="132"/>
      <c r="I4" s="132"/>
      <c r="J4" s="133"/>
      <c r="K4" s="135"/>
    </row>
    <row r="5" spans="1:15" ht="14.45" x14ac:dyDescent="0.3">
      <c r="B5" s="130"/>
      <c r="C5" s="137"/>
      <c r="D5" s="132" t="s">
        <v>106</v>
      </c>
      <c r="E5" s="132"/>
      <c r="F5" s="132"/>
      <c r="G5" s="132"/>
      <c r="H5" s="132"/>
      <c r="I5" s="132"/>
      <c r="J5" s="133"/>
      <c r="K5" s="134"/>
    </row>
    <row r="6" spans="1:15" thickBot="1" x14ac:dyDescent="0.35">
      <c r="B6" s="142"/>
      <c r="C6" s="143"/>
      <c r="D6" s="144"/>
      <c r="E6" s="144"/>
      <c r="F6" s="144"/>
      <c r="G6" s="144"/>
      <c r="H6" s="144"/>
      <c r="I6" s="144"/>
      <c r="J6" s="144"/>
      <c r="K6" s="145"/>
    </row>
    <row r="7" spans="1:15" ht="14.45" x14ac:dyDescent="0.3">
      <c r="B7" s="1"/>
      <c r="C7" s="2"/>
      <c r="D7" s="2"/>
      <c r="E7" s="2"/>
      <c r="F7" s="2"/>
      <c r="G7" s="2"/>
      <c r="H7" s="2"/>
      <c r="I7" s="2"/>
      <c r="J7" s="2"/>
      <c r="K7" s="3"/>
    </row>
    <row r="8" spans="1:15" ht="15.6" x14ac:dyDescent="0.3">
      <c r="B8" s="1"/>
      <c r="C8" s="2"/>
      <c r="D8" s="93" t="s">
        <v>35</v>
      </c>
      <c r="E8" s="93"/>
      <c r="F8" s="93"/>
      <c r="G8" s="47"/>
      <c r="H8" s="47" t="s">
        <v>95</v>
      </c>
      <c r="I8" s="47" t="s">
        <v>42</v>
      </c>
      <c r="J8" s="47" t="s">
        <v>23</v>
      </c>
      <c r="K8" s="3"/>
    </row>
    <row r="9" spans="1:15" ht="14.45" x14ac:dyDescent="0.3">
      <c r="B9" s="1"/>
      <c r="C9" s="2"/>
      <c r="D9" s="2"/>
      <c r="E9" s="2"/>
      <c r="F9" s="2"/>
      <c r="G9" s="2"/>
      <c r="H9" s="2"/>
      <c r="I9" s="2"/>
      <c r="J9" s="2"/>
      <c r="K9" s="3"/>
    </row>
    <row r="10" spans="1:15" ht="14.45" x14ac:dyDescent="0.3">
      <c r="B10" s="1"/>
      <c r="C10" s="2" t="s">
        <v>107</v>
      </c>
      <c r="D10" s="2"/>
      <c r="E10" s="2"/>
      <c r="F10" s="2"/>
      <c r="G10" s="2"/>
      <c r="H10" s="2"/>
      <c r="I10" s="2"/>
      <c r="J10" s="2"/>
      <c r="K10" s="3"/>
      <c r="O10" s="2"/>
    </row>
    <row r="11" spans="1:15" ht="14.45" x14ac:dyDescent="0.3">
      <c r="B11" s="1"/>
      <c r="C11" s="2"/>
      <c r="D11" s="2" t="s">
        <v>108</v>
      </c>
      <c r="E11" s="2"/>
      <c r="F11" s="2"/>
      <c r="G11" s="2"/>
      <c r="H11" s="17">
        <v>19800</v>
      </c>
      <c r="I11" s="17"/>
      <c r="J11" s="17"/>
      <c r="K11" s="3"/>
    </row>
    <row r="12" spans="1:15" ht="14.45" x14ac:dyDescent="0.3">
      <c r="B12" s="1"/>
      <c r="C12" s="2"/>
      <c r="D12" s="2" t="s">
        <v>109</v>
      </c>
      <c r="E12" s="2"/>
      <c r="F12" s="2"/>
      <c r="G12" s="2"/>
      <c r="H12" s="17">
        <v>20000</v>
      </c>
      <c r="I12" s="17"/>
      <c r="J12" s="17"/>
      <c r="K12" s="3"/>
    </row>
    <row r="13" spans="1:15" ht="14.45" x14ac:dyDescent="0.3">
      <c r="B13" s="1"/>
      <c r="C13" s="2"/>
      <c r="D13" s="2" t="s">
        <v>110</v>
      </c>
      <c r="E13" s="2"/>
      <c r="F13" s="2"/>
      <c r="G13" s="2"/>
      <c r="H13" s="17">
        <v>20000</v>
      </c>
      <c r="I13" s="17"/>
      <c r="J13" s="17"/>
      <c r="K13" s="3"/>
    </row>
    <row r="14" spans="1:15" ht="14.45" x14ac:dyDescent="0.3">
      <c r="B14" s="1"/>
      <c r="C14" s="2"/>
      <c r="D14" s="2" t="s">
        <v>111</v>
      </c>
      <c r="E14" s="2"/>
      <c r="F14" s="2"/>
      <c r="G14" s="2"/>
      <c r="H14" s="51">
        <v>28000</v>
      </c>
      <c r="I14" s="17"/>
      <c r="J14" s="17"/>
      <c r="K14" s="3"/>
    </row>
    <row r="15" spans="1:15" ht="14.45" x14ac:dyDescent="0.3">
      <c r="B15" s="1"/>
      <c r="C15" s="2"/>
      <c r="D15" s="2" t="s">
        <v>112</v>
      </c>
      <c r="E15" s="2"/>
      <c r="F15" s="2"/>
      <c r="G15" s="2"/>
      <c r="H15" s="52">
        <f>SUM(H11:H14)</f>
        <v>87800</v>
      </c>
      <c r="I15" s="17"/>
      <c r="J15" s="17"/>
      <c r="K15" s="3"/>
    </row>
    <row r="16" spans="1:15" ht="14.45" x14ac:dyDescent="0.3">
      <c r="B16" s="1"/>
      <c r="C16" s="2"/>
      <c r="D16" s="2"/>
      <c r="E16" s="2"/>
      <c r="F16" s="2"/>
      <c r="G16" s="2"/>
      <c r="H16" s="17"/>
      <c r="I16" s="17"/>
      <c r="J16" s="17"/>
      <c r="K16" s="3"/>
    </row>
    <row r="17" spans="2:14" ht="14.45" x14ac:dyDescent="0.3">
      <c r="B17" s="1"/>
      <c r="C17" s="2" t="s">
        <v>113</v>
      </c>
      <c r="D17" s="2"/>
      <c r="E17" s="2"/>
      <c r="F17" s="2"/>
      <c r="G17" s="2"/>
      <c r="H17" s="17"/>
      <c r="I17" s="17"/>
      <c r="J17" s="17"/>
      <c r="K17" s="3"/>
    </row>
    <row r="18" spans="2:14" ht="14.45" x14ac:dyDescent="0.3">
      <c r="B18" s="1"/>
      <c r="C18" s="2"/>
      <c r="D18" s="2" t="s">
        <v>114</v>
      </c>
      <c r="E18" s="2"/>
      <c r="F18" s="2"/>
      <c r="G18" s="2"/>
      <c r="H18" s="17">
        <v>60000</v>
      </c>
      <c r="I18" s="17"/>
      <c r="J18" s="17"/>
      <c r="K18" s="3"/>
    </row>
    <row r="19" spans="2:14" ht="14.45" x14ac:dyDescent="0.3">
      <c r="B19" s="1"/>
      <c r="C19" s="2"/>
      <c r="D19" s="2" t="s">
        <v>110</v>
      </c>
      <c r="E19" s="2"/>
      <c r="F19" s="2"/>
      <c r="G19" s="2"/>
      <c r="H19" s="17">
        <v>30000</v>
      </c>
      <c r="I19" s="17"/>
      <c r="J19" s="17"/>
      <c r="K19" s="3"/>
    </row>
    <row r="20" spans="2:14" ht="14.45" x14ac:dyDescent="0.3">
      <c r="B20" s="1"/>
      <c r="C20" s="2"/>
      <c r="D20" s="2" t="s">
        <v>115</v>
      </c>
      <c r="E20" s="2"/>
      <c r="F20" s="2"/>
      <c r="G20" s="2"/>
      <c r="H20" s="17">
        <v>66000</v>
      </c>
      <c r="I20" s="17"/>
      <c r="J20" s="17"/>
      <c r="K20" s="3"/>
    </row>
    <row r="21" spans="2:14" ht="14.45" x14ac:dyDescent="0.3">
      <c r="B21" s="1"/>
      <c r="C21" s="2"/>
      <c r="D21" s="2" t="s">
        <v>116</v>
      </c>
      <c r="E21" s="2"/>
      <c r="F21" s="2"/>
      <c r="G21" s="2"/>
      <c r="H21" s="52">
        <f>SUM(H18:H20)</f>
        <v>156000</v>
      </c>
      <c r="I21" s="17"/>
      <c r="J21" s="17"/>
      <c r="K21" s="3"/>
    </row>
    <row r="22" spans="2:14" ht="14.45" x14ac:dyDescent="0.3">
      <c r="B22" s="1"/>
      <c r="C22" s="2"/>
      <c r="D22" s="2"/>
      <c r="E22" s="2"/>
      <c r="F22" s="2"/>
      <c r="G22" s="2"/>
      <c r="H22" s="17"/>
      <c r="I22" s="17"/>
      <c r="J22" s="17"/>
      <c r="K22" s="3"/>
    </row>
    <row r="23" spans="2:14" ht="14.45" x14ac:dyDescent="0.3">
      <c r="B23" s="1"/>
      <c r="C23" s="2"/>
      <c r="D23" s="2"/>
      <c r="E23" s="2"/>
      <c r="F23" s="2"/>
      <c r="G23" s="2"/>
      <c r="H23" s="17"/>
      <c r="I23" s="17"/>
      <c r="J23" s="17"/>
      <c r="K23" s="3"/>
    </row>
    <row r="24" spans="2:14" ht="14.45" x14ac:dyDescent="0.3">
      <c r="B24" s="1"/>
      <c r="C24" s="2" t="s">
        <v>117</v>
      </c>
      <c r="D24" s="2"/>
      <c r="E24" s="2"/>
      <c r="F24" s="2"/>
      <c r="G24" s="2"/>
      <c r="H24" s="17"/>
      <c r="I24" s="55">
        <f>+H15+H21</f>
        <v>243800</v>
      </c>
      <c r="J24" s="56"/>
      <c r="K24" s="3"/>
    </row>
    <row r="25" spans="2:14" ht="14.45" x14ac:dyDescent="0.3">
      <c r="B25" s="1"/>
      <c r="C25" s="2"/>
      <c r="D25" s="2"/>
      <c r="E25" s="2"/>
      <c r="F25" s="2"/>
      <c r="G25" s="2"/>
      <c r="H25" s="17"/>
      <c r="I25" s="17"/>
      <c r="J25" s="17"/>
      <c r="K25" s="3"/>
    </row>
    <row r="26" spans="2:14" ht="14.45" x14ac:dyDescent="0.3">
      <c r="B26" s="1"/>
      <c r="C26" s="2"/>
      <c r="D26" s="2"/>
      <c r="E26" s="2"/>
      <c r="F26" s="2"/>
      <c r="G26" s="2"/>
      <c r="H26" s="17"/>
      <c r="I26" s="17"/>
      <c r="J26" s="17"/>
      <c r="K26" s="3"/>
    </row>
    <row r="27" spans="2:14" ht="14.45" x14ac:dyDescent="0.3">
      <c r="B27" s="1"/>
      <c r="C27" s="2" t="s">
        <v>118</v>
      </c>
      <c r="D27" s="2"/>
      <c r="E27" s="2"/>
      <c r="F27" s="2"/>
      <c r="G27" s="2"/>
      <c r="H27" s="17"/>
      <c r="I27" s="17"/>
      <c r="J27" s="17"/>
      <c r="K27" s="3"/>
    </row>
    <row r="28" spans="2:14" ht="14.45" x14ac:dyDescent="0.3">
      <c r="B28" s="1"/>
      <c r="C28" s="2"/>
      <c r="D28" s="2" t="s">
        <v>119</v>
      </c>
      <c r="E28" s="2"/>
      <c r="F28" s="2"/>
      <c r="G28" s="2"/>
      <c r="H28" s="17">
        <v>40000</v>
      </c>
      <c r="I28" s="17"/>
      <c r="J28" s="17"/>
      <c r="K28" s="3"/>
    </row>
    <row r="29" spans="2:14" ht="14.45" x14ac:dyDescent="0.3">
      <c r="B29" s="1"/>
      <c r="C29" s="2"/>
      <c r="D29" s="2" t="s">
        <v>120</v>
      </c>
      <c r="E29" s="2"/>
      <c r="F29" s="2"/>
      <c r="G29" s="2"/>
      <c r="H29" s="17">
        <v>20213</v>
      </c>
      <c r="I29" s="17"/>
      <c r="J29" s="17"/>
      <c r="K29" s="3"/>
    </row>
    <row r="30" spans="2:14" ht="14.45" x14ac:dyDescent="0.3">
      <c r="B30" s="1"/>
      <c r="C30" s="2"/>
      <c r="D30" s="2" t="s">
        <v>121</v>
      </c>
      <c r="E30" s="2"/>
      <c r="F30" s="2"/>
      <c r="G30" s="2"/>
      <c r="H30" s="52">
        <f>SUM(H28:H29)</f>
        <v>60213</v>
      </c>
      <c r="I30" s="17"/>
      <c r="J30" s="17"/>
      <c r="K30" s="3"/>
    </row>
    <row r="31" spans="2:14" ht="14.45" x14ac:dyDescent="0.3">
      <c r="B31" s="1"/>
      <c r="C31" s="2"/>
      <c r="D31" s="2"/>
      <c r="E31" s="2"/>
      <c r="F31" s="2"/>
      <c r="G31" s="2"/>
      <c r="H31" s="17"/>
      <c r="I31" s="17"/>
      <c r="J31" s="17"/>
      <c r="K31" s="3"/>
    </row>
    <row r="32" spans="2:14" ht="14.45" x14ac:dyDescent="0.3">
      <c r="B32" s="1"/>
      <c r="C32" s="2" t="s">
        <v>122</v>
      </c>
      <c r="D32" s="2"/>
      <c r="E32" s="2"/>
      <c r="F32" s="2"/>
      <c r="G32" s="2"/>
      <c r="H32" s="17"/>
      <c r="I32" s="17"/>
      <c r="J32" s="17"/>
      <c r="K32" s="3"/>
      <c r="N32" s="2"/>
    </row>
    <row r="33" spans="2:11" ht="14.45" x14ac:dyDescent="0.3">
      <c r="B33" s="1"/>
      <c r="C33" s="2"/>
      <c r="D33" s="2" t="s">
        <v>123</v>
      </c>
      <c r="E33" s="2"/>
      <c r="F33" s="2"/>
      <c r="G33" s="2"/>
      <c r="H33" s="17">
        <v>90000</v>
      </c>
      <c r="I33" s="17"/>
      <c r="J33" s="17"/>
      <c r="K33" s="3"/>
    </row>
    <row r="34" spans="2:11" ht="14.45" x14ac:dyDescent="0.3">
      <c r="B34" s="1"/>
      <c r="C34" s="2"/>
      <c r="D34" s="2" t="s">
        <v>124</v>
      </c>
      <c r="E34" s="2"/>
      <c r="F34" s="2"/>
      <c r="G34" s="2"/>
      <c r="H34" s="17">
        <v>100000</v>
      </c>
      <c r="I34" s="17"/>
      <c r="J34" s="17"/>
      <c r="K34" s="3"/>
    </row>
    <row r="35" spans="2:11" ht="14.45" x14ac:dyDescent="0.3">
      <c r="B35" s="1"/>
      <c r="C35" s="2"/>
      <c r="D35" s="2" t="s">
        <v>125</v>
      </c>
      <c r="E35" s="2"/>
      <c r="F35" s="2"/>
      <c r="G35" s="2"/>
      <c r="H35" s="52">
        <f>SUM(H33:H34)</f>
        <v>190000</v>
      </c>
      <c r="I35" s="17"/>
      <c r="J35" s="17"/>
      <c r="K35" s="3"/>
    </row>
    <row r="36" spans="2:11" ht="14.45" x14ac:dyDescent="0.3">
      <c r="B36" s="1"/>
      <c r="C36" s="2"/>
      <c r="D36" s="2"/>
      <c r="E36" s="2"/>
      <c r="F36" s="2"/>
      <c r="G36" s="2"/>
      <c r="H36" s="17"/>
      <c r="I36" s="17"/>
      <c r="J36" s="17"/>
      <c r="K36" s="3"/>
    </row>
    <row r="37" spans="2:11" ht="14.45" x14ac:dyDescent="0.3">
      <c r="B37" s="1"/>
      <c r="C37" s="2"/>
      <c r="D37" s="2"/>
      <c r="E37" s="2"/>
      <c r="F37" s="2"/>
      <c r="G37" s="2"/>
      <c r="H37" s="17"/>
      <c r="I37" s="17"/>
      <c r="J37" s="17"/>
      <c r="K37" s="3"/>
    </row>
    <row r="38" spans="2:11" ht="14.45" x14ac:dyDescent="0.3">
      <c r="B38" s="1"/>
      <c r="C38" s="2" t="s">
        <v>126</v>
      </c>
      <c r="D38" s="2"/>
      <c r="E38" s="2"/>
      <c r="F38" s="2"/>
      <c r="G38" s="2"/>
      <c r="H38" s="17"/>
      <c r="I38" s="55">
        <f>+H30+H35</f>
        <v>250213</v>
      </c>
      <c r="J38" s="56"/>
      <c r="K38" s="3"/>
    </row>
    <row r="39" spans="2:11" ht="14.45" x14ac:dyDescent="0.3">
      <c r="B39" s="1"/>
      <c r="C39" s="2"/>
      <c r="D39" s="2"/>
      <c r="E39" s="2"/>
      <c r="F39" s="2"/>
      <c r="G39" s="2"/>
      <c r="H39" s="17"/>
      <c r="I39" s="17"/>
      <c r="J39" s="17"/>
      <c r="K39" s="3"/>
    </row>
    <row r="40" spans="2:11" ht="14.45" x14ac:dyDescent="0.3">
      <c r="B40" s="1"/>
      <c r="C40" s="2"/>
      <c r="D40" s="2"/>
      <c r="E40" s="2"/>
      <c r="F40" s="2"/>
      <c r="G40" s="2"/>
      <c r="H40" s="17"/>
      <c r="I40" s="17"/>
      <c r="J40" s="17"/>
      <c r="K40" s="3"/>
    </row>
    <row r="41" spans="2:11" ht="15.75" thickBot="1" x14ac:dyDescent="0.3">
      <c r="B41" s="1"/>
      <c r="C41" s="2" t="s">
        <v>127</v>
      </c>
      <c r="D41" s="2"/>
      <c r="E41" s="2"/>
      <c r="F41" s="2"/>
      <c r="G41" s="2"/>
      <c r="H41" s="17"/>
      <c r="I41" s="2"/>
      <c r="J41" s="54">
        <f>+I38+I24</f>
        <v>494013</v>
      </c>
      <c r="K41" s="3"/>
    </row>
    <row r="42" spans="2:11" ht="15.75" thickTop="1" x14ac:dyDescent="0.25">
      <c r="B42" s="1"/>
      <c r="C42" s="2"/>
      <c r="D42" s="2"/>
      <c r="E42" s="2"/>
      <c r="F42" s="2"/>
      <c r="G42" s="2"/>
      <c r="H42" s="17"/>
      <c r="I42" s="17"/>
      <c r="J42" s="17"/>
      <c r="K42" s="3"/>
    </row>
    <row r="43" spans="2:11" x14ac:dyDescent="0.25">
      <c r="B43" s="1"/>
      <c r="C43" s="2"/>
      <c r="D43" s="2"/>
      <c r="E43" s="2"/>
      <c r="F43" s="2"/>
      <c r="G43" s="2"/>
      <c r="H43" s="17"/>
      <c r="I43" s="17"/>
      <c r="J43" s="17"/>
      <c r="K43" s="3"/>
    </row>
    <row r="44" spans="2:11" x14ac:dyDescent="0.25">
      <c r="B44" s="1"/>
      <c r="C44" s="2"/>
      <c r="D44" s="2"/>
      <c r="E44" s="2"/>
      <c r="F44" s="2"/>
      <c r="G44" s="2"/>
      <c r="H44" s="17"/>
      <c r="I44" s="17"/>
      <c r="J44" s="17"/>
      <c r="K44" s="3"/>
    </row>
    <row r="45" spans="2:11" x14ac:dyDescent="0.25">
      <c r="B45" s="1"/>
      <c r="C45" s="2"/>
      <c r="D45" s="2"/>
      <c r="E45" s="2"/>
      <c r="F45" s="2"/>
      <c r="G45" s="2"/>
      <c r="H45" s="17"/>
      <c r="I45" s="17"/>
      <c r="J45" s="17"/>
      <c r="K45" s="3"/>
    </row>
    <row r="46" spans="2:11" x14ac:dyDescent="0.25">
      <c r="B46" s="1"/>
      <c r="C46" s="2"/>
      <c r="D46" s="2"/>
      <c r="E46" s="2"/>
      <c r="F46" s="2"/>
      <c r="G46" s="2"/>
      <c r="H46" s="2"/>
      <c r="I46" s="17"/>
      <c r="J46" s="17"/>
      <c r="K46" s="3"/>
    </row>
    <row r="47" spans="2:11" x14ac:dyDescent="0.25">
      <c r="B47" s="1"/>
      <c r="D47" s="2"/>
      <c r="E47" s="2"/>
      <c r="F47" s="2"/>
      <c r="G47" s="2"/>
      <c r="H47" s="2"/>
      <c r="I47" s="17"/>
      <c r="J47" s="17"/>
      <c r="K47" s="3"/>
    </row>
    <row r="48" spans="2:11" x14ac:dyDescent="0.25">
      <c r="B48" s="1"/>
      <c r="C48" s="89" t="s">
        <v>5</v>
      </c>
      <c r="D48" s="89"/>
      <c r="E48" s="89"/>
      <c r="F48" s="50"/>
      <c r="G48" s="50" t="s">
        <v>54</v>
      </c>
      <c r="H48" s="98" t="s">
        <v>55</v>
      </c>
      <c r="I48" s="98"/>
      <c r="J48" s="46"/>
      <c r="K48" s="3"/>
    </row>
    <row r="49" spans="2:11" x14ac:dyDescent="0.25">
      <c r="B49" s="1"/>
      <c r="C49" s="2"/>
      <c r="D49" s="2"/>
      <c r="E49" s="2"/>
      <c r="F49" s="2"/>
      <c r="G49" s="2"/>
      <c r="H49" s="2"/>
      <c r="I49" s="2"/>
      <c r="J49" s="2"/>
      <c r="K49" s="3"/>
    </row>
    <row r="50" spans="2:11" x14ac:dyDescent="0.25">
      <c r="B50" s="1"/>
      <c r="C50" s="2"/>
      <c r="D50" s="2"/>
      <c r="E50" s="2"/>
      <c r="F50" s="2"/>
      <c r="G50" s="2"/>
      <c r="H50" s="2"/>
      <c r="I50" s="2"/>
      <c r="J50" s="2"/>
      <c r="K50" s="3"/>
    </row>
    <row r="51" spans="2:11" x14ac:dyDescent="0.25">
      <c r="B51" s="1"/>
      <c r="C51" s="2"/>
      <c r="D51" s="2"/>
      <c r="E51" s="2"/>
      <c r="F51" s="2"/>
      <c r="G51" s="2"/>
      <c r="H51" s="2"/>
      <c r="I51" s="2"/>
      <c r="J51" s="2"/>
      <c r="K51" s="3"/>
    </row>
    <row r="52" spans="2:11" ht="15.75" thickBot="1" x14ac:dyDescent="0.3">
      <c r="B52" s="11"/>
      <c r="C52" s="12"/>
      <c r="D52" s="12"/>
      <c r="E52" s="12"/>
      <c r="F52" s="12"/>
      <c r="G52" s="12"/>
      <c r="H52" s="12"/>
      <c r="I52" s="12"/>
      <c r="J52" s="12"/>
      <c r="K52" s="13"/>
    </row>
  </sheetData>
  <mergeCells count="6">
    <mergeCell ref="D3:I3"/>
    <mergeCell ref="D4:I4"/>
    <mergeCell ref="D5:I5"/>
    <mergeCell ref="H48:I48"/>
    <mergeCell ref="C48:E48"/>
    <mergeCell ref="D8:F8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L32"/>
  <sheetViews>
    <sheetView showGridLines="0" workbookViewId="0">
      <selection activeCell="B2" sqref="B2:J6"/>
    </sheetView>
  </sheetViews>
  <sheetFormatPr baseColWidth="10" defaultColWidth="11.5703125" defaultRowHeight="15" x14ac:dyDescent="0.25"/>
  <cols>
    <col min="1" max="1" width="3.42578125" customWidth="1"/>
    <col min="3" max="3" width="3.7109375" customWidth="1"/>
    <col min="4" max="4" width="13.140625" customWidth="1"/>
    <col min="7" max="7" width="8.85546875" customWidth="1"/>
    <col min="8" max="8" width="13.140625" bestFit="1" customWidth="1"/>
    <col min="9" max="9" width="7.140625" bestFit="1" customWidth="1"/>
  </cols>
  <sheetData>
    <row r="1" spans="2:12" thickBot="1" x14ac:dyDescent="0.35"/>
    <row r="2" spans="2:12" ht="14.45" x14ac:dyDescent="0.3">
      <c r="B2" s="127"/>
      <c r="C2" s="128"/>
      <c r="D2" s="128"/>
      <c r="E2" s="128"/>
      <c r="F2" s="128"/>
      <c r="G2" s="128"/>
      <c r="H2" s="128"/>
      <c r="I2" s="128"/>
      <c r="J2" s="129"/>
    </row>
    <row r="3" spans="2:12" ht="14.45" x14ac:dyDescent="0.3">
      <c r="B3" s="130"/>
      <c r="C3" s="131"/>
      <c r="D3" s="132" t="s">
        <v>198</v>
      </c>
      <c r="E3" s="132"/>
      <c r="F3" s="132"/>
      <c r="G3" s="132"/>
      <c r="H3" s="132"/>
      <c r="I3" s="132"/>
      <c r="J3" s="134"/>
    </row>
    <row r="4" spans="2:12" ht="14.45" x14ac:dyDescent="0.3">
      <c r="B4" s="130"/>
      <c r="C4" s="131"/>
      <c r="D4" s="132" t="s">
        <v>128</v>
      </c>
      <c r="E4" s="132"/>
      <c r="F4" s="132"/>
      <c r="G4" s="132"/>
      <c r="H4" s="132"/>
      <c r="I4" s="132"/>
      <c r="J4" s="135"/>
    </row>
    <row r="5" spans="2:12" ht="14.45" x14ac:dyDescent="0.3">
      <c r="B5" s="130"/>
      <c r="C5" s="131"/>
      <c r="D5" s="132" t="s">
        <v>106</v>
      </c>
      <c r="E5" s="132"/>
      <c r="F5" s="132"/>
      <c r="G5" s="132"/>
      <c r="H5" s="132"/>
      <c r="I5" s="132"/>
      <c r="J5" s="134"/>
    </row>
    <row r="6" spans="2:12" thickBot="1" x14ac:dyDescent="0.35">
      <c r="B6" s="142"/>
      <c r="C6" s="144"/>
      <c r="D6" s="144"/>
      <c r="E6" s="144"/>
      <c r="F6" s="144"/>
      <c r="G6" s="144"/>
      <c r="H6" s="144"/>
      <c r="I6" s="144"/>
      <c r="J6" s="145"/>
    </row>
    <row r="7" spans="2:12" ht="14.45" x14ac:dyDescent="0.3">
      <c r="B7" s="1"/>
      <c r="C7" s="2"/>
      <c r="D7" s="2"/>
      <c r="E7" s="2"/>
      <c r="F7" s="2"/>
      <c r="G7" s="2"/>
      <c r="H7" s="2"/>
      <c r="I7" s="2"/>
      <c r="J7" s="3"/>
    </row>
    <row r="8" spans="2:12" ht="14.45" x14ac:dyDescent="0.3">
      <c r="B8" s="1"/>
      <c r="C8" s="2"/>
      <c r="D8" s="2"/>
      <c r="E8" s="2"/>
      <c r="F8" s="2"/>
      <c r="G8" s="2"/>
      <c r="H8" s="2"/>
      <c r="I8" s="2"/>
      <c r="J8" s="3"/>
    </row>
    <row r="9" spans="2:12" ht="15.6" x14ac:dyDescent="0.3">
      <c r="B9" s="1"/>
      <c r="C9" s="2"/>
      <c r="D9" s="93" t="s">
        <v>35</v>
      </c>
      <c r="E9" s="93"/>
      <c r="F9" s="93"/>
      <c r="G9" s="47"/>
      <c r="H9" s="47" t="s">
        <v>23</v>
      </c>
      <c r="I9" s="47" t="s">
        <v>161</v>
      </c>
      <c r="J9" s="3"/>
    </row>
    <row r="10" spans="2:12" ht="14.45" x14ac:dyDescent="0.3">
      <c r="B10" s="1"/>
      <c r="C10" s="2"/>
      <c r="D10" s="2"/>
      <c r="E10" s="2"/>
      <c r="F10" s="2"/>
      <c r="G10" s="2"/>
      <c r="H10" s="2"/>
      <c r="I10" s="2"/>
      <c r="J10" s="3"/>
    </row>
    <row r="11" spans="2:12" x14ac:dyDescent="0.25">
      <c r="B11" s="1"/>
      <c r="C11" s="2"/>
      <c r="D11" s="2" t="s">
        <v>129</v>
      </c>
      <c r="E11" s="2"/>
      <c r="F11" s="2"/>
      <c r="G11" s="2"/>
      <c r="H11" s="17">
        <f>+'P. Vtas'!J24</f>
        <v>3800100</v>
      </c>
      <c r="I11" s="76">
        <v>1</v>
      </c>
      <c r="J11" s="3"/>
    </row>
    <row r="12" spans="2:12" x14ac:dyDescent="0.25">
      <c r="B12" s="1"/>
      <c r="C12" s="27" t="s">
        <v>39</v>
      </c>
      <c r="D12" s="2" t="s">
        <v>130</v>
      </c>
      <c r="E12" s="2"/>
      <c r="F12" s="2"/>
      <c r="G12" s="2"/>
      <c r="H12" s="17">
        <f>+'Edo. Cto.'!G32</f>
        <v>2884033</v>
      </c>
      <c r="I12" s="74">
        <f>+H12*I11/H11</f>
        <v>0.75893608062945717</v>
      </c>
      <c r="J12" s="3"/>
    </row>
    <row r="13" spans="2:12" x14ac:dyDescent="0.25">
      <c r="B13" s="1"/>
      <c r="C13" s="27" t="s">
        <v>38</v>
      </c>
      <c r="D13" s="2" t="s">
        <v>131</v>
      </c>
      <c r="E13" s="2"/>
      <c r="F13" s="2"/>
      <c r="G13" s="2"/>
      <c r="H13" s="52">
        <f>+H11-H12</f>
        <v>916067</v>
      </c>
      <c r="I13" s="77">
        <f>+H13*I12/H12</f>
        <v>0.24106391937054286</v>
      </c>
      <c r="J13" s="3"/>
      <c r="L13" s="2"/>
    </row>
    <row r="14" spans="2:12" x14ac:dyDescent="0.25">
      <c r="B14" s="1"/>
      <c r="C14" s="27" t="s">
        <v>39</v>
      </c>
      <c r="D14" s="2" t="s">
        <v>132</v>
      </c>
      <c r="E14" s="2"/>
      <c r="F14" s="2"/>
      <c r="G14" s="2"/>
      <c r="H14" s="17">
        <f>+'P. Gtos Operativos'!J41</f>
        <v>494013</v>
      </c>
      <c r="I14" s="74">
        <f>+H14*I11/H11</f>
        <v>0.13</v>
      </c>
      <c r="J14" s="3"/>
    </row>
    <row r="15" spans="2:12" ht="14.45" x14ac:dyDescent="0.3">
      <c r="B15" s="1"/>
      <c r="C15" s="27" t="s">
        <v>38</v>
      </c>
      <c r="D15" s="2" t="s">
        <v>133</v>
      </c>
      <c r="E15" s="2"/>
      <c r="F15" s="2"/>
      <c r="G15" s="2"/>
      <c r="H15" s="52">
        <f>+H13-H14</f>
        <v>422054</v>
      </c>
      <c r="I15" s="77">
        <f>+H15*I12/H12</f>
        <v>0.11106391937054289</v>
      </c>
      <c r="J15" s="3"/>
    </row>
    <row r="16" spans="2:12" ht="14.45" x14ac:dyDescent="0.3">
      <c r="B16" s="1"/>
      <c r="C16" s="27" t="s">
        <v>39</v>
      </c>
      <c r="D16" s="2" t="s">
        <v>135</v>
      </c>
      <c r="E16" s="2"/>
      <c r="F16" s="2"/>
      <c r="G16" s="2"/>
      <c r="H16" s="17">
        <f>+Datos!C73</f>
        <v>304008</v>
      </c>
      <c r="I16" s="68">
        <f>+H16*I11/H11</f>
        <v>0.08</v>
      </c>
      <c r="J16" s="3"/>
    </row>
    <row r="17" spans="2:10" thickBot="1" x14ac:dyDescent="0.35">
      <c r="B17" s="1"/>
      <c r="C17" s="57" t="s">
        <v>38</v>
      </c>
      <c r="D17" s="58" t="s">
        <v>134</v>
      </c>
      <c r="E17" s="2"/>
      <c r="F17" s="2"/>
      <c r="G17" s="2"/>
      <c r="H17" s="54">
        <f>+H15-H16</f>
        <v>118046</v>
      </c>
      <c r="I17" s="73">
        <f>+H17*I11/H11</f>
        <v>3.106391937054288E-2</v>
      </c>
      <c r="J17" s="3"/>
    </row>
    <row r="18" spans="2:10" thickTop="1" x14ac:dyDescent="0.3">
      <c r="B18" s="1"/>
      <c r="C18" s="2"/>
      <c r="D18" s="2"/>
      <c r="E18" s="2"/>
      <c r="F18" s="2"/>
      <c r="G18" s="2"/>
      <c r="H18" s="2"/>
      <c r="I18" s="2"/>
      <c r="J18" s="3"/>
    </row>
    <row r="19" spans="2:10" ht="14.45" x14ac:dyDescent="0.3">
      <c r="B19" s="1"/>
      <c r="C19" s="2"/>
      <c r="D19" s="2"/>
      <c r="E19" s="2"/>
      <c r="F19" s="2"/>
      <c r="G19" s="2"/>
      <c r="H19" s="2"/>
      <c r="I19" s="2"/>
      <c r="J19" s="3"/>
    </row>
    <row r="20" spans="2:10" ht="14.45" x14ac:dyDescent="0.3">
      <c r="B20" s="1"/>
      <c r="C20" s="2"/>
      <c r="D20" s="2"/>
      <c r="E20" s="2"/>
      <c r="F20" s="2"/>
      <c r="G20" s="2"/>
      <c r="H20" s="2"/>
      <c r="I20" s="2"/>
      <c r="J20" s="3"/>
    </row>
    <row r="21" spans="2:10" ht="14.45" x14ac:dyDescent="0.3">
      <c r="B21" s="1"/>
      <c r="C21" s="2"/>
      <c r="D21" s="2"/>
      <c r="E21" s="2"/>
      <c r="F21" s="2"/>
      <c r="G21" s="2"/>
      <c r="H21" s="2"/>
      <c r="I21" s="2"/>
      <c r="J21" s="3"/>
    </row>
    <row r="22" spans="2:10" ht="14.45" x14ac:dyDescent="0.3">
      <c r="B22" s="1"/>
      <c r="C22" s="2"/>
      <c r="D22" s="2"/>
      <c r="E22" s="2"/>
      <c r="F22" s="2"/>
      <c r="G22" s="2"/>
      <c r="H22" s="2"/>
      <c r="I22" s="2"/>
      <c r="J22" s="3"/>
    </row>
    <row r="23" spans="2:10" ht="14.45" x14ac:dyDescent="0.3">
      <c r="B23" s="1"/>
      <c r="C23" s="2"/>
      <c r="D23" s="2"/>
      <c r="E23" s="2"/>
      <c r="F23" s="2"/>
      <c r="G23" s="2"/>
      <c r="H23" s="2"/>
      <c r="I23" s="2"/>
      <c r="J23" s="3"/>
    </row>
    <row r="24" spans="2:10" ht="14.45" x14ac:dyDescent="0.3">
      <c r="B24" s="1"/>
      <c r="C24" s="2"/>
      <c r="D24" s="2"/>
      <c r="E24" s="2"/>
      <c r="F24" s="2"/>
      <c r="G24" s="2"/>
      <c r="H24" s="2"/>
      <c r="I24" s="2"/>
      <c r="J24" s="3"/>
    </row>
    <row r="25" spans="2:10" ht="14.45" x14ac:dyDescent="0.3">
      <c r="B25" s="1"/>
      <c r="C25" s="2"/>
      <c r="D25" s="2"/>
      <c r="E25" s="2"/>
      <c r="F25" s="2"/>
      <c r="G25" s="2"/>
      <c r="H25" s="2"/>
      <c r="I25" s="2"/>
      <c r="J25" s="3"/>
    </row>
    <row r="26" spans="2:10" ht="14.45" x14ac:dyDescent="0.3">
      <c r="B26" s="1"/>
      <c r="C26" s="2"/>
      <c r="E26" s="2"/>
      <c r="F26" s="2"/>
      <c r="G26" s="2"/>
      <c r="H26" s="2"/>
      <c r="I26" s="2"/>
      <c r="J26" s="3"/>
    </row>
    <row r="27" spans="2:10" ht="14.45" x14ac:dyDescent="0.3">
      <c r="B27" s="1"/>
      <c r="C27" s="2"/>
      <c r="D27" s="50" t="s">
        <v>5</v>
      </c>
      <c r="E27" s="50"/>
      <c r="F27" s="99" t="s">
        <v>6</v>
      </c>
      <c r="G27" s="99"/>
      <c r="H27" s="89" t="s">
        <v>160</v>
      </c>
      <c r="I27" s="89"/>
      <c r="J27" s="3"/>
    </row>
    <row r="28" spans="2:10" ht="14.45" x14ac:dyDescent="0.3">
      <c r="B28" s="1"/>
      <c r="C28" s="2"/>
      <c r="D28" s="2"/>
      <c r="E28" s="2"/>
      <c r="F28" s="2"/>
      <c r="G28" s="2"/>
      <c r="H28" s="2"/>
      <c r="I28" s="2"/>
      <c r="J28" s="3"/>
    </row>
    <row r="29" spans="2:10" ht="14.45" x14ac:dyDescent="0.3">
      <c r="B29" s="1"/>
      <c r="C29" s="2"/>
      <c r="D29" s="2"/>
      <c r="E29" s="2"/>
      <c r="F29" s="2"/>
      <c r="G29" s="2"/>
      <c r="H29" s="2"/>
      <c r="I29" s="2"/>
      <c r="J29" s="3"/>
    </row>
    <row r="30" spans="2:10" ht="14.45" x14ac:dyDescent="0.3">
      <c r="B30" s="1"/>
      <c r="C30" s="2"/>
      <c r="D30" s="2"/>
      <c r="E30" s="2"/>
      <c r="F30" s="2"/>
      <c r="G30" s="2"/>
      <c r="H30" s="2"/>
      <c r="I30" s="2"/>
      <c r="J30" s="3"/>
    </row>
    <row r="31" spans="2:10" ht="14.45" x14ac:dyDescent="0.3">
      <c r="B31" s="1"/>
      <c r="C31" s="2"/>
      <c r="D31" s="2"/>
      <c r="E31" s="2"/>
      <c r="F31" s="2"/>
      <c r="G31" s="2"/>
      <c r="H31" s="2"/>
      <c r="I31" s="2"/>
      <c r="J31" s="3"/>
    </row>
    <row r="32" spans="2:10" thickBot="1" x14ac:dyDescent="0.35">
      <c r="B32" s="11"/>
      <c r="C32" s="12"/>
      <c r="D32" s="12"/>
      <c r="E32" s="12"/>
      <c r="F32" s="12"/>
      <c r="G32" s="12"/>
      <c r="H32" s="12"/>
      <c r="I32" s="12"/>
      <c r="J32" s="13"/>
    </row>
  </sheetData>
  <mergeCells count="6">
    <mergeCell ref="D3:I3"/>
    <mergeCell ref="D4:I4"/>
    <mergeCell ref="D5:I5"/>
    <mergeCell ref="F27:G27"/>
    <mergeCell ref="H27:I27"/>
    <mergeCell ref="D9:F9"/>
  </mergeCells>
  <pageMargins left="0.7" right="0.7" top="0.75" bottom="0.75" header="0.3" footer="0.3"/>
  <ignoredErrors>
    <ignoredError sqref="H16 H14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Datos</vt:lpstr>
      <vt:lpstr>P. Vtas</vt:lpstr>
      <vt:lpstr>P. Produccion</vt:lpstr>
      <vt:lpstr>P. Compra de M.P</vt:lpstr>
      <vt:lpstr>P. M.O</vt:lpstr>
      <vt:lpstr>P.CI</vt:lpstr>
      <vt:lpstr>Edo. Cto.</vt:lpstr>
      <vt:lpstr>P. Gtos Operativos</vt:lpstr>
      <vt:lpstr>Edo de Resultados</vt:lpstr>
      <vt:lpstr>Edo. de Sit. Financiera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galicia</dc:creator>
  <cp:lastModifiedBy>Ana Laura</cp:lastModifiedBy>
  <dcterms:created xsi:type="dcterms:W3CDTF">2020-02-27T02:18:25Z</dcterms:created>
  <dcterms:modified xsi:type="dcterms:W3CDTF">2020-08-07T18:55:50Z</dcterms:modified>
</cp:coreProperties>
</file>