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5" windowWidth="18675" windowHeight="6945" activeTab="1"/>
  </bookViews>
  <sheets>
    <sheet name="948.5" sheetId="1" r:id="rId1"/>
    <sheet name="P.Efectivo" sheetId="2" r:id="rId2"/>
    <sheet name="P-CAPITAL" sheetId="3" r:id="rId3"/>
    <sheet name="Mar-Vella" sheetId="4" r:id="rId4"/>
    <sheet name="1" sheetId="5" r:id="rId5"/>
    <sheet name="2" sheetId="6" r:id="rId6"/>
    <sheet name="3" sheetId="12" r:id="rId7"/>
    <sheet name="4" sheetId="13" r:id="rId8"/>
    <sheet name="5" sheetId="14" r:id="rId9"/>
    <sheet name="6" sheetId="15" r:id="rId10"/>
  </sheets>
  <externalReferences>
    <externalReference r:id="rId11"/>
  </externalReferences>
  <definedNames>
    <definedName name="_xlnm.Print_Area" localSheetId="0">'948.5'!$A$1:$H$59</definedName>
  </definedNames>
  <calcPr calcId="144525"/>
</workbook>
</file>

<file path=xl/calcChain.xml><?xml version="1.0" encoding="utf-8"?>
<calcChain xmlns="http://schemas.openxmlformats.org/spreadsheetml/2006/main">
  <c r="N15" i="15" l="1"/>
  <c r="G23" i="15"/>
  <c r="M8" i="1"/>
  <c r="G14" i="15"/>
  <c r="I14" i="14"/>
  <c r="I16" i="14"/>
  <c r="I12" i="14"/>
  <c r="N24" i="15"/>
  <c r="D3" i="15"/>
  <c r="D3" i="14"/>
  <c r="I38" i="13"/>
  <c r="I24" i="13"/>
  <c r="D3" i="13"/>
  <c r="G14" i="12"/>
  <c r="G16" i="12" s="1"/>
  <c r="G19" i="12" s="1"/>
  <c r="G22" i="12" s="1"/>
  <c r="G25" i="12" s="1"/>
  <c r="G27" i="12" s="1"/>
  <c r="D3" i="12"/>
  <c r="O15" i="15" l="1"/>
  <c r="N26" i="15"/>
  <c r="G18" i="15"/>
  <c r="H13" i="14"/>
  <c r="I13" i="14" s="1"/>
  <c r="J41" i="13"/>
  <c r="G30" i="12"/>
  <c r="G32" i="12" s="1"/>
  <c r="O24" i="15" l="1"/>
  <c r="O21" i="15"/>
  <c r="O11" i="15"/>
  <c r="O22" i="15"/>
  <c r="O20" i="15"/>
  <c r="O12" i="15"/>
  <c r="G26" i="15"/>
  <c r="H15" i="14"/>
  <c r="I15" i="14" s="1"/>
  <c r="H23" i="15" l="1"/>
  <c r="H21" i="15"/>
  <c r="H14" i="15"/>
  <c r="H12" i="15"/>
  <c r="H22" i="15"/>
  <c r="H13" i="15"/>
  <c r="H18" i="15"/>
  <c r="H17" i="14"/>
  <c r="I17" i="14" s="1"/>
  <c r="H66" i="4" l="1"/>
  <c r="E35" i="4"/>
  <c r="E34" i="4"/>
  <c r="E36" i="4" s="1"/>
  <c r="E21" i="4"/>
  <c r="E20" i="4"/>
  <c r="E22" i="4" s="1"/>
  <c r="AM11" i="4"/>
  <c r="AM14" i="4" s="1"/>
  <c r="AM16" i="4" s="1"/>
  <c r="AM18" i="4" s="1"/>
  <c r="AG11" i="4"/>
  <c r="AF11" i="4"/>
  <c r="W10" i="4"/>
  <c r="W12" i="4" s="1"/>
  <c r="U10" i="4"/>
  <c r="U12" i="4" s="1"/>
  <c r="P10" i="4"/>
  <c r="AM9" i="4"/>
  <c r="P9" i="4"/>
  <c r="P11" i="4" s="1"/>
  <c r="C31" i="3"/>
  <c r="H30" i="3"/>
  <c r="G30" i="3"/>
  <c r="F30" i="3"/>
  <c r="E30" i="3"/>
  <c r="D30" i="3"/>
  <c r="C30" i="3"/>
  <c r="C27" i="3"/>
  <c r="C29" i="3" s="1"/>
  <c r="C32" i="3" s="1"/>
  <c r="C34" i="3" s="1"/>
  <c r="E24" i="3"/>
  <c r="C13" i="3"/>
  <c r="J58" i="2"/>
  <c r="I58" i="2"/>
  <c r="H58" i="2"/>
  <c r="G58" i="2"/>
  <c r="F58" i="2"/>
  <c r="E50" i="2"/>
  <c r="E61" i="2" s="1"/>
  <c r="J50" i="2"/>
  <c r="J61" i="2" s="1"/>
  <c r="F50" i="2"/>
  <c r="F61" i="2" s="1"/>
  <c r="I50" i="2"/>
  <c r="I61" i="2" s="1"/>
  <c r="H50" i="2"/>
  <c r="H61" i="2" s="1"/>
  <c r="G50" i="2"/>
  <c r="G61" i="2" s="1"/>
  <c r="J47" i="2"/>
  <c r="I47" i="2"/>
  <c r="J46" i="2"/>
  <c r="H47" i="2" s="1"/>
  <c r="I46" i="2"/>
  <c r="G47" i="2" s="1"/>
  <c r="H46" i="2"/>
  <c r="F47" i="2" s="1"/>
  <c r="G46" i="2"/>
  <c r="E47" i="2" s="1"/>
  <c r="F46" i="2"/>
  <c r="E46" i="2"/>
  <c r="K26" i="2"/>
  <c r="J35" i="2" s="1"/>
  <c r="J40" i="2" s="1"/>
  <c r="J26" i="2"/>
  <c r="J27" i="2" s="1"/>
  <c r="J28" i="2" s="1"/>
  <c r="I26" i="2"/>
  <c r="H35" i="2" s="1"/>
  <c r="H26" i="2"/>
  <c r="H27" i="2" s="1"/>
  <c r="H28" i="2" s="1"/>
  <c r="G26" i="2"/>
  <c r="G27" i="2" s="1"/>
  <c r="F26" i="2"/>
  <c r="F27" i="2" s="1"/>
  <c r="E26" i="2"/>
  <c r="D35" i="2" s="1"/>
  <c r="D40" i="2" s="1"/>
  <c r="E59" i="2" s="1"/>
  <c r="D26" i="2"/>
  <c r="D27" i="2" s="1"/>
  <c r="C26" i="2"/>
  <c r="C27" i="2" s="1"/>
  <c r="AG9" i="4" l="1"/>
  <c r="AF9" i="4"/>
  <c r="AF8" i="4"/>
  <c r="AF10" i="4" s="1"/>
  <c r="AF12" i="4" s="1"/>
  <c r="AA8" i="4"/>
  <c r="AA10" i="4" s="1"/>
  <c r="AA12" i="4" s="1"/>
  <c r="AA14" i="4" s="1"/>
  <c r="AG8" i="4"/>
  <c r="AG10" i="4" s="1"/>
  <c r="AG12" i="4" s="1"/>
  <c r="AC8" i="4"/>
  <c r="AC10" i="4" s="1"/>
  <c r="AC12" i="4" s="1"/>
  <c r="AC14" i="4" s="1"/>
  <c r="H26" i="3"/>
  <c r="F26" i="3"/>
  <c r="D26" i="3"/>
  <c r="G26" i="3"/>
  <c r="G31" i="3" s="1"/>
  <c r="E26" i="3"/>
  <c r="F31" i="3"/>
  <c r="H31" i="3"/>
  <c r="F24" i="3"/>
  <c r="E31" i="3"/>
  <c r="D28" i="2"/>
  <c r="D29" i="2"/>
  <c r="F28" i="2"/>
  <c r="F29" i="2"/>
  <c r="C28" i="2"/>
  <c r="C29" i="2"/>
  <c r="G28" i="2"/>
  <c r="G29" i="2"/>
  <c r="I27" i="2"/>
  <c r="I35" i="2"/>
  <c r="E27" i="2"/>
  <c r="H29" i="2"/>
  <c r="J29" i="2"/>
  <c r="E35" i="2"/>
  <c r="E40" i="2" s="1"/>
  <c r="G35" i="2"/>
  <c r="K27" i="2"/>
  <c r="K35" i="2"/>
  <c r="F35" i="2"/>
  <c r="F40" i="2" s="1"/>
  <c r="G59" i="2" s="1"/>
  <c r="E60" i="2"/>
  <c r="AH12" i="4" l="1"/>
  <c r="AA16" i="4"/>
  <c r="D31" i="3"/>
  <c r="D27" i="3"/>
  <c r="F27" i="3"/>
  <c r="G24" i="3"/>
  <c r="E27" i="3"/>
  <c r="K28" i="2"/>
  <c r="K29" i="2"/>
  <c r="E28" i="2"/>
  <c r="E29" i="2"/>
  <c r="I28" i="2"/>
  <c r="I29" i="2"/>
  <c r="H40" i="2"/>
  <c r="I59" i="2" s="1"/>
  <c r="K40" i="2"/>
  <c r="G40" i="2"/>
  <c r="H59" i="2" s="1"/>
  <c r="I40" i="2"/>
  <c r="J59" i="2" s="1"/>
  <c r="F59" i="2"/>
  <c r="F60" i="2" s="1"/>
  <c r="G27" i="3" l="1"/>
  <c r="H24" i="3"/>
  <c r="H27" i="3" s="1"/>
  <c r="D29" i="3"/>
  <c r="E29" i="3"/>
  <c r="E32" i="3" s="1"/>
  <c r="E34" i="3" s="1"/>
  <c r="F29" i="3"/>
  <c r="F32" i="3" s="1"/>
  <c r="F34" i="3" s="1"/>
  <c r="G60" i="2"/>
  <c r="D32" i="3" l="1"/>
  <c r="D34" i="3" s="1"/>
  <c r="H29" i="3"/>
  <c r="H32" i="3" s="1"/>
  <c r="H34" i="3" s="1"/>
  <c r="G29" i="3"/>
  <c r="G32" i="3" s="1"/>
  <c r="G34" i="3" s="1"/>
  <c r="H60" i="2"/>
  <c r="I60" i="2" l="1"/>
  <c r="J60" i="2" l="1"/>
  <c r="E59" i="1" l="1"/>
  <c r="F58" i="1"/>
  <c r="F57" i="1"/>
  <c r="F56" i="1"/>
  <c r="G41" i="1"/>
  <c r="G40" i="1"/>
  <c r="G42" i="1" s="1"/>
  <c r="G43" i="1" s="1"/>
  <c r="E38" i="1"/>
  <c r="E39" i="1" s="1"/>
  <c r="E40" i="1" s="1"/>
  <c r="E32" i="1"/>
  <c r="F31" i="1"/>
  <c r="F32" i="1" s="1"/>
  <c r="E31" i="1"/>
  <c r="E30" i="1"/>
  <c r="K22" i="1" s="1"/>
  <c r="E29" i="1"/>
  <c r="K18" i="1" s="1"/>
  <c r="E28" i="1"/>
  <c r="K17" i="1" s="1"/>
  <c r="F27" i="1"/>
  <c r="F28" i="1" s="1"/>
  <c r="F29" i="1" s="1"/>
  <c r="F30" i="1" s="1"/>
  <c r="E27" i="1"/>
  <c r="K13" i="1" s="1"/>
  <c r="E26" i="1"/>
  <c r="K12" i="1" s="1"/>
  <c r="E20" i="1"/>
  <c r="E19" i="1"/>
  <c r="D19" i="1"/>
  <c r="D20" i="1" s="1"/>
  <c r="F20" i="1" s="1"/>
  <c r="E18" i="1"/>
  <c r="F18" i="1" s="1"/>
  <c r="E14" i="1"/>
  <c r="D12" i="1"/>
  <c r="D11" i="1"/>
  <c r="F11" i="1" s="1"/>
  <c r="M9" i="1"/>
  <c r="E7" i="1"/>
  <c r="D5" i="1"/>
  <c r="D6" i="1" s="1"/>
  <c r="F6" i="1" s="1"/>
  <c r="F4" i="1"/>
  <c r="D50" i="1" l="1"/>
  <c r="K23" i="1"/>
  <c r="D51" i="1"/>
  <c r="K24" i="1"/>
  <c r="F59" i="1"/>
  <c r="F5" i="1"/>
  <c r="D48" i="1"/>
  <c r="D41" i="1"/>
  <c r="D37" i="1"/>
  <c r="D49" i="1"/>
  <c r="E21" i="1"/>
  <c r="F19" i="1"/>
  <c r="F21" i="1" s="1"/>
  <c r="E42" i="1"/>
  <c r="E43" i="1" s="1"/>
  <c r="E41" i="1"/>
  <c r="D13" i="1"/>
  <c r="F13" i="1" s="1"/>
  <c r="F12" i="1"/>
  <c r="M11" i="1"/>
  <c r="D38" i="1"/>
  <c r="M13" i="1" s="1"/>
  <c r="D39" i="1"/>
  <c r="D40" i="1"/>
  <c r="D42" i="1"/>
  <c r="D43" i="1"/>
  <c r="F7" i="1" l="1"/>
  <c r="M14" i="1"/>
  <c r="M16" i="1" s="1"/>
  <c r="F14" i="1"/>
  <c r="M28" i="1" s="1"/>
  <c r="M18" i="1"/>
  <c r="M24" i="1" l="1"/>
  <c r="M19" i="1"/>
  <c r="M21" i="1" s="1"/>
  <c r="M25" i="1" l="1"/>
  <c r="M27" i="1" s="1"/>
  <c r="M29" i="1" s="1"/>
  <c r="M31" i="1" s="1"/>
  <c r="M33" i="1" s="1"/>
</calcChain>
</file>

<file path=xl/sharedStrings.xml><?xml version="1.0" encoding="utf-8"?>
<sst xmlns="http://schemas.openxmlformats.org/spreadsheetml/2006/main" count="652" uniqueCount="412">
  <si>
    <t>CÉDULA 1</t>
  </si>
  <si>
    <t>VALUACIÓN DE PRODUCCIÓN TERMINADA A COSTO ESTANDAR</t>
  </si>
  <si>
    <t>LA EMPRESA IMPULSADORA, S.A. DE C.V.</t>
  </si>
  <si>
    <t>ELEMENTOS</t>
  </si>
  <si>
    <t>UNIDAD</t>
  </si>
  <si>
    <t>C.U. ESTANDAR</t>
  </si>
  <si>
    <t>VALUACIÓN</t>
  </si>
  <si>
    <t>ESTADO DE COSTO DE PRODUCCIÓN Y VENTAS</t>
  </si>
  <si>
    <t>MATERIA PRIMA</t>
  </si>
  <si>
    <t>AL 31 DE DICIEMBRE DE 20XX</t>
  </si>
  <si>
    <t>MANO DE OBRA</t>
  </si>
  <si>
    <t>(EXPRESADOS EN PESOS)</t>
  </si>
  <si>
    <t>COSTOS INDIRECTOS</t>
  </si>
  <si>
    <t>TOTAL</t>
  </si>
  <si>
    <t xml:space="preserve">  INVENTARIO INICIAL DE MATERIA PRIMA</t>
  </si>
  <si>
    <t xml:space="preserve">  COMPRAS</t>
  </si>
  <si>
    <t>COSTO DE VENTAS</t>
  </si>
  <si>
    <t>CÉDULA 2</t>
  </si>
  <si>
    <t>VALUACIÓN DE PRODUCCIÓN EN PROCESO A COSTO ESTANDAR</t>
  </si>
  <si>
    <t>MATERIA PRIMA DISPONIBLE</t>
  </si>
  <si>
    <t xml:space="preserve">  INVENTARIO FINAL DE MATERIA PRIMA</t>
  </si>
  <si>
    <t>MATERIA PRIMA UTILIZADA PARA LA PRODUCCIÓN</t>
  </si>
  <si>
    <t xml:space="preserve">     -DPMP</t>
  </si>
  <si>
    <t xml:space="preserve">     -DCMP</t>
  </si>
  <si>
    <t>MATERIA PRIMA UTILIZADA AL ESTANDAR</t>
  </si>
  <si>
    <t xml:space="preserve">  MANO DE OBRA</t>
  </si>
  <si>
    <t>CÉDULA 3</t>
  </si>
  <si>
    <t>VALUACIÓN DE PRODUCCIÓN VENDIDA A COSTO ESTANDAR</t>
  </si>
  <si>
    <t>COSTO PRIMO</t>
  </si>
  <si>
    <t xml:space="preserve">     -DPMO</t>
  </si>
  <si>
    <t xml:space="preserve">     -DCMO</t>
  </si>
  <si>
    <t>COSTO PRIMO ESTANDAR</t>
  </si>
  <si>
    <t xml:space="preserve">  COSTOS INDIRECTOS</t>
  </si>
  <si>
    <t>COSTO DE LA PRODUCCIÓN PROCESADA</t>
  </si>
  <si>
    <t>Elaboró</t>
  </si>
  <si>
    <t xml:space="preserve">     -DPCI</t>
  </si>
  <si>
    <t>CÉDULA 4</t>
  </si>
  <si>
    <t>DETERMINACIÓN DE DESVIACIONES</t>
  </si>
  <si>
    <t xml:space="preserve">     -DCCI</t>
  </si>
  <si>
    <t>Revisó</t>
  </si>
  <si>
    <t xml:space="preserve">     -DECI</t>
  </si>
  <si>
    <t>CONCEPTO</t>
  </si>
  <si>
    <t>FORMULA</t>
  </si>
  <si>
    <t>IMPORTE</t>
  </si>
  <si>
    <t>NATURALEZA</t>
  </si>
  <si>
    <t>COSTO DE PRODUCCIÓN EN PROCESO AL ESTANDAR</t>
  </si>
  <si>
    <t>Autorizó</t>
  </si>
  <si>
    <t>DPMP</t>
  </si>
  <si>
    <t>(70 - 72) * 1,510</t>
  </si>
  <si>
    <t>DESFAVORABLE</t>
  </si>
  <si>
    <t xml:space="preserve">  INVENTARIO INICIAL DE PRODUCCIÓN EN PROCESO</t>
  </si>
  <si>
    <t>DCMP</t>
  </si>
  <si>
    <t>(1,500 - 1,510) * 70</t>
  </si>
  <si>
    <t>PRODUCCIÓN EN PROCESO DISPONIBLE</t>
  </si>
  <si>
    <t>DPMO</t>
  </si>
  <si>
    <t>(36.50 - 37) * 3,100</t>
  </si>
  <si>
    <t xml:space="preserve">  INVENTARIO FINAL DE PRODUCCIÓN EN PROCESO</t>
  </si>
  <si>
    <t>DCMO</t>
  </si>
  <si>
    <t>(2,448 - 3,100) * 36.50</t>
  </si>
  <si>
    <t>COSTO DE LA PRODUCCIÓN ESTANDAR</t>
  </si>
  <si>
    <t>DPCI</t>
  </si>
  <si>
    <t>99,000 - 100,996.50</t>
  </si>
  <si>
    <t xml:space="preserve">  INVENTARIO INICIAL DE PRODUCTOS TERMINADOS</t>
  </si>
  <si>
    <t>DCCI</t>
  </si>
  <si>
    <t>(3,300 - 3,100) * 30</t>
  </si>
  <si>
    <t>PRODUCCION TERMINADA DISPONIBLE</t>
  </si>
  <si>
    <t>DECI</t>
  </si>
  <si>
    <t>(2,448 - 3,100) * 30</t>
  </si>
  <si>
    <t xml:space="preserve">  INVENTARIO FINAL DE PRODUCTOS TERMINADOS</t>
  </si>
  <si>
    <t>CÉDULA 5</t>
  </si>
  <si>
    <t>APLICACIÓN DE LAS DESVIACIONES</t>
  </si>
  <si>
    <t>TIPO DE DESVIACIÓN</t>
  </si>
  <si>
    <t>CAUSA</t>
  </si>
  <si>
    <t>APLICA A:</t>
  </si>
  <si>
    <t>CAMBIO DE PROVEEDORES AUTORIZADOS</t>
  </si>
  <si>
    <t>RESULTADOS</t>
  </si>
  <si>
    <t>FALTA DE DESTREZA DE LOS OPERADORES</t>
  </si>
  <si>
    <t>FUNCIONARIOS Y EMPLEADOS</t>
  </si>
  <si>
    <t>MADIFICACIÓN SALARIAL</t>
  </si>
  <si>
    <t>TIEMPO OCIOSO</t>
  </si>
  <si>
    <t>CAMBIO EN EL NIVEL DE INSUMOS Y PRECIOS</t>
  </si>
  <si>
    <t>INEFICIENCIA EN LA UTILIZACIÓN DE RECURSOS</t>
  </si>
  <si>
    <t>CÉDULA 6</t>
  </si>
  <si>
    <t>CÉDULA DE RESPONSABILIDADES A LA GERENCIA</t>
  </si>
  <si>
    <t>SEGUIMIENTO</t>
  </si>
  <si>
    <t>DESCONTAR EN 2 QUINCENAS</t>
  </si>
  <si>
    <t>DESCONTAR EN 4 QUINCENAS</t>
  </si>
  <si>
    <t>DESCONTAR EN 3 QUINCENAS</t>
  </si>
  <si>
    <t>CÉDULA 7</t>
  </si>
  <si>
    <t>CÉDULA DEL COSTO ESTANDAR UNITARIO CORREGIDO</t>
  </si>
  <si>
    <t>CANTIDAD</t>
  </si>
  <si>
    <t>COSTO UNITARIO</t>
  </si>
  <si>
    <t>5 KG</t>
  </si>
  <si>
    <t>9 HR</t>
  </si>
  <si>
    <t>UNIDADES</t>
  </si>
  <si>
    <t xml:space="preserve">Elaborar el presupuesto de efectivo de la compañía  Mar- Vella S.A. de C.V. de los meses de Agosto a Diciembre del 2020 y de Enero del 2021, considerando los siguientes supuestos: </t>
  </si>
  <si>
    <r>
      <t>• Saldo</t>
    </r>
    <r>
      <rPr>
        <b/>
        <sz val="12"/>
        <color theme="1"/>
        <rFont val="Arial"/>
        <family val="2"/>
      </rPr>
      <t xml:space="preserve"> final </t>
    </r>
    <r>
      <rPr>
        <sz val="12"/>
        <color theme="1"/>
        <rFont val="Arial"/>
        <family val="2"/>
      </rPr>
      <t>de caja del mes de Julio 2020 es de 100,000.-</t>
    </r>
  </si>
  <si>
    <t>• La rotación de inventarios es de 6 veces al año. Con base en lo anterior, la mercancía debe de adquirirse aproximadamente con 2 meses de anticipación a las ventas.</t>
  </si>
  <si>
    <t>• Todas las compras de mercancías son a crédito, pagaderas totalmente al mes siguiente.</t>
  </si>
  <si>
    <t xml:space="preserve">• Los gastos de venta y de administración se mantendrán fijos y serán liquidados en el mes en que se incurran, su importe mensual es de 60,000.-          </t>
  </si>
  <si>
    <t>• Las ventas mensuales estimadas son:</t>
  </si>
  <si>
    <t>Mes</t>
  </si>
  <si>
    <t>$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</si>
  <si>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</si>
  <si>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</si>
  <si>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</si>
  <si>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</si>
  <si>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</si>
  <si>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</si>
  <si>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</si>
  <si>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</si>
  <si>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• Se prevee que los clientes no pagarán oportunamente por lo cual puede surguir un retraso a los 30 días acostumbrados. Un análisis de ventas y cuentas por cobrar revelan que el tiempo promedio de cobro de cuentas de clientes es de 42 días. Se supone que el 60% de las cuentas se  cobran al cabo de  un mes y el resto a dos meses.</t>
  </si>
  <si>
    <t>• El saldo de efectivo al iniciar el mes debe ser un importe no menor a 100,000.-. En caso de no ser así, deberá de gestionarse el financiamiento requerido.</t>
  </si>
  <si>
    <t>Mes de Pago</t>
  </si>
  <si>
    <t>Mes de venta</t>
  </si>
  <si>
    <t>Junio</t>
  </si>
  <si>
    <t>Julio</t>
  </si>
  <si>
    <t>Ventas a contado</t>
  </si>
  <si>
    <t>Ventas a crédito</t>
  </si>
  <si>
    <t>Tabla de entradas de Efectivo</t>
  </si>
  <si>
    <t>Concepto</t>
  </si>
  <si>
    <t xml:space="preserve">Enero </t>
  </si>
  <si>
    <t>Tabla de Salidas de Efectivo</t>
  </si>
  <si>
    <t>Flujo de efectivo</t>
  </si>
  <si>
    <r>
      <t>• Las ventas</t>
    </r>
    <r>
      <rPr>
        <b/>
        <sz val="12"/>
        <color theme="1"/>
        <rFont val="Arial"/>
        <family val="2"/>
      </rPr>
      <t xml:space="preserve"> reales</t>
    </r>
    <r>
      <rPr>
        <sz val="12"/>
        <color theme="1"/>
        <rFont val="Arial"/>
        <family val="2"/>
      </rPr>
      <t xml:space="preserve"> correspondientes a Junio fueron de  320,000.- y de Julio de 240,000.-                            </t>
    </r>
  </si>
  <si>
    <t>• La empresa considera el pago del financiamiento al momento de tener flujos de efectivo suficiente, considerando mantener la política del saldo mínimo de caja.</t>
  </si>
  <si>
    <t>• El costo de las compras es del 60% de las ventas.es decir.</t>
  </si>
  <si>
    <t>• En el flujo de entrada de efectivo debe considerarse que  la mitad del importe de ventas es a contado y por el 50% restante es a crédito.</t>
  </si>
  <si>
    <t>1.-Venta a contado</t>
  </si>
  <si>
    <t>2.-Venta a crédito</t>
  </si>
  <si>
    <t>4.-Cobro a 40%</t>
  </si>
  <si>
    <t>5.-Saldo de Cuentas por cobrar al mes al final del mes</t>
  </si>
  <si>
    <t>6.-Flujo de entrada de efectivo (1+3+4)</t>
  </si>
  <si>
    <t xml:space="preserve">3.-Cobro a 60% </t>
  </si>
  <si>
    <t>1.-Ventas Estimadas</t>
  </si>
  <si>
    <t>3.-Pago a proveedores para liquidar las cuentas por pagar.</t>
  </si>
  <si>
    <t>4.-Gastos fijos de venta y administración</t>
  </si>
  <si>
    <t>6.-Inventarios</t>
  </si>
  <si>
    <t>2.-Compras requeridas en relación con las ventas presupuestadas</t>
  </si>
  <si>
    <t>5.-Salidas de efectivo (3 + 4)</t>
  </si>
  <si>
    <t>1.-Saldo de caja a inicio de mes</t>
  </si>
  <si>
    <t>2.-Suma de flujos de entrada de efectivo</t>
  </si>
  <si>
    <t>3.-Efectivo disponible</t>
  </si>
  <si>
    <t>4.-Flujos de salida de efectivo</t>
  </si>
  <si>
    <t>5.-Efectivo disponible antes de financiamiento</t>
  </si>
  <si>
    <t>6.-Considerando prestamos bancarios</t>
  </si>
  <si>
    <t xml:space="preserve">7.-Saldo de caja a fin de mes </t>
  </si>
  <si>
    <t>8.-Prestamos bancarios acumulados</t>
  </si>
  <si>
    <t xml:space="preserve">Una empresa de textiles esta considerando el reemplazo de una máquina. La nueva, cuesta $1'100,000.- y requiere de un costo de instalación de $150,000.-.   La maquinaría existente tiene un valor de rescate de en $200,000.-.   Tiene un valor contable de $404,000.-, </t>
  </si>
  <si>
    <t>Los porcentajes de depreciación a aplicar para la nueva maquinaria son los siguientes:</t>
  </si>
  <si>
    <t>Año</t>
  </si>
  <si>
    <t>Porcentaje</t>
  </si>
  <si>
    <t>La empresa tiene un costo de capital de 12% y presupuesta una tasa de impuestos de 40%.</t>
  </si>
  <si>
    <t>Suponga que la empresa cuenta con los ingresos de operación contra los cuales pueden deducir cualquier pérdida experimentada de la venta de la máquina existente.</t>
  </si>
  <si>
    <t>*   Del año 1 al 5 se estiman ahorros por $500,000.- cada año.</t>
  </si>
  <si>
    <t>Otros ingresos</t>
  </si>
  <si>
    <t>Ahorros</t>
  </si>
  <si>
    <t>Valor contable</t>
  </si>
  <si>
    <t>Depreciación</t>
  </si>
  <si>
    <t>Utilidad de Operación</t>
  </si>
  <si>
    <t>Impuestos</t>
  </si>
  <si>
    <t>Utilidad Neta</t>
  </si>
  <si>
    <t>Flujo Operativo</t>
  </si>
  <si>
    <t>Inversión</t>
  </si>
  <si>
    <t>Flujo de Capital Neto</t>
  </si>
  <si>
    <t>VPN</t>
  </si>
  <si>
    <t>Acumulado</t>
  </si>
  <si>
    <t>*</t>
  </si>
  <si>
    <t>Se proporciona la siguiente información de las ventas y productos de la compañía Mar -Vella para el mes de julio 2020.</t>
  </si>
  <si>
    <t>Mar - Vella S.a. de C.V.</t>
  </si>
  <si>
    <t xml:space="preserve">Cabot S. A. de C. V. </t>
  </si>
  <si>
    <t>Presupuesto de Ventas</t>
  </si>
  <si>
    <t>Presupuesto de Producción</t>
  </si>
  <si>
    <t>Presupuesto de Compras</t>
  </si>
  <si>
    <t>Presupuesto de Mano de Obra Directa</t>
  </si>
  <si>
    <t>Presupuesto del Estado de Costo de Producción y/o ventas</t>
  </si>
  <si>
    <t>a)</t>
  </si>
  <si>
    <t>Ventas estimadas:</t>
  </si>
  <si>
    <t>Para julio 2020</t>
  </si>
  <si>
    <t>Producto M</t>
  </si>
  <si>
    <t xml:space="preserve">unidades a </t>
  </si>
  <si>
    <t>por unidad.</t>
  </si>
  <si>
    <t>Producto</t>
  </si>
  <si>
    <t>Volumen</t>
  </si>
  <si>
    <t>Costo unitario</t>
  </si>
  <si>
    <t>Total de ventas</t>
  </si>
  <si>
    <t>K</t>
  </si>
  <si>
    <t>L</t>
  </si>
  <si>
    <t>A</t>
  </si>
  <si>
    <t>B</t>
  </si>
  <si>
    <t>Horas requeridas</t>
  </si>
  <si>
    <t>Depto. 1</t>
  </si>
  <si>
    <t>Depto. 2</t>
  </si>
  <si>
    <t>Total</t>
  </si>
  <si>
    <t>Inventario inicial de materia prima</t>
  </si>
  <si>
    <t>Producto N</t>
  </si>
  <si>
    <t>Unidades que se espera vender</t>
  </si>
  <si>
    <t>Unidades requeridas para la producción</t>
  </si>
  <si>
    <t>Producto K</t>
  </si>
  <si>
    <t>Compras</t>
  </si>
  <si>
    <t>Unidades deseadas</t>
  </si>
  <si>
    <t>Inventario final</t>
  </si>
  <si>
    <t>Producto L</t>
  </si>
  <si>
    <t>Materia prima disponible</t>
  </si>
  <si>
    <t>b)</t>
  </si>
  <si>
    <r>
      <t xml:space="preserve">Inventarios </t>
    </r>
    <r>
      <rPr>
        <b/>
        <sz val="12"/>
        <color theme="1"/>
        <rFont val="Arial"/>
        <family val="2"/>
      </rPr>
      <t>estimados</t>
    </r>
    <r>
      <rPr>
        <sz val="12"/>
        <color theme="1"/>
        <rFont val="Arial"/>
        <family val="2"/>
      </rPr>
      <t xml:space="preserve"> al 1° de julio 2020:</t>
    </r>
  </si>
  <si>
    <t>Total de Horas</t>
  </si>
  <si>
    <t>Inventario final de materia prima</t>
  </si>
  <si>
    <t>Unidades estimadas</t>
  </si>
  <si>
    <t>Inventario inicial</t>
  </si>
  <si>
    <t>Tarifa unitaria</t>
  </si>
  <si>
    <t>Materia prima utilizada en la producción</t>
  </si>
  <si>
    <t>Material A</t>
  </si>
  <si>
    <t>kg</t>
  </si>
  <si>
    <t>Unidades totales</t>
  </si>
  <si>
    <t>Unidades a comprar</t>
  </si>
  <si>
    <t>Costo total</t>
  </si>
  <si>
    <t>Mano de obra directa</t>
  </si>
  <si>
    <t>Material B</t>
  </si>
  <si>
    <t>Precio unitario</t>
  </si>
  <si>
    <t>Costos indirectos</t>
  </si>
  <si>
    <t>Total de compras</t>
  </si>
  <si>
    <t>Costos incurridos en la producción</t>
  </si>
  <si>
    <t>Inventario inicial de artículos terminados</t>
  </si>
  <si>
    <t>Costo total de compras</t>
  </si>
  <si>
    <t>Artículos terminado disponibles</t>
  </si>
  <si>
    <t>No hubo inventario estimado de producción en proceso en julio 2020.</t>
  </si>
  <si>
    <t>Inventario final de artículos terminados</t>
  </si>
  <si>
    <t>Costo de lo vendido</t>
  </si>
  <si>
    <t>Valuación del Inventario estimado de Productos  Terminados</t>
  </si>
  <si>
    <t>c)</t>
  </si>
  <si>
    <t>Inventario deseado al 31 de julio 2020:</t>
  </si>
  <si>
    <t>MP deseado</t>
  </si>
  <si>
    <t>No hubo inventario deseado de producción en proceso en julio 2020.</t>
  </si>
  <si>
    <t>Valuación del Inventario deseado de Productos  Terminados</t>
  </si>
  <si>
    <t>d)</t>
  </si>
  <si>
    <t>Materiales directos utilizados en la producción:</t>
  </si>
  <si>
    <t>kg por unidad.</t>
  </si>
  <si>
    <t>e)</t>
  </si>
  <si>
    <t>El costo unitario para materiales directos:</t>
  </si>
  <si>
    <t>por kg.</t>
  </si>
  <si>
    <t>f)</t>
  </si>
  <si>
    <t>Requerimiento para mano de obra directa:</t>
  </si>
  <si>
    <t>hrs.</t>
  </si>
  <si>
    <t>g)</t>
  </si>
  <si>
    <t>Tarifa de mano de obra directa:</t>
  </si>
  <si>
    <t>hora.</t>
  </si>
  <si>
    <t>h)</t>
  </si>
  <si>
    <t>Concepto del importe de costos indirectos estimados para julio 2020:</t>
  </si>
  <si>
    <t>Salarios indirectos de fábrica</t>
  </si>
  <si>
    <t>Depreciación de planta y equipo</t>
  </si>
  <si>
    <t>Materiales indirectos</t>
  </si>
  <si>
    <t>Energía y luz</t>
  </si>
  <si>
    <t>Costos Indirectos</t>
  </si>
  <si>
    <t>PRESUPUESTOS S.A. DE C.V.</t>
  </si>
  <si>
    <t>PRESUPUESTOS DE VENTA</t>
  </si>
  <si>
    <t>AL 31 DE DIC-2020</t>
  </si>
  <si>
    <t>PV</t>
  </si>
  <si>
    <t>P</t>
  </si>
  <si>
    <t>T</t>
  </si>
  <si>
    <t>V</t>
  </si>
  <si>
    <t>Meses</t>
  </si>
  <si>
    <t>TOTAL.</t>
  </si>
  <si>
    <t>Abril</t>
  </si>
  <si>
    <t>Mayo</t>
  </si>
  <si>
    <t>DATOS PARA PRESUPUESTO DE PRODUCCIÓN</t>
  </si>
  <si>
    <t>UNIDADES INICIALES</t>
  </si>
  <si>
    <t>% de avance</t>
  </si>
  <si>
    <t>U.EQUIVALENTES</t>
  </si>
  <si>
    <t>UNIDADES FINALES</t>
  </si>
  <si>
    <t>% De avance</t>
  </si>
  <si>
    <t>U. EQUIVALENTES</t>
  </si>
  <si>
    <t>II</t>
  </si>
  <si>
    <t>IF</t>
  </si>
  <si>
    <t>PRESUPUESTOS De PRODUCCIÓN</t>
  </si>
  <si>
    <t>Unidades requeridas para la venta</t>
  </si>
  <si>
    <t>Inventario final unidades terminadas</t>
  </si>
  <si>
    <t>Total de unidad requeridas</t>
  </si>
  <si>
    <t>Inventario incial de unidades terminadas</t>
  </si>
  <si>
    <t>Unidades transferidas a terminadas</t>
  </si>
  <si>
    <t>Inventario final de produccion en proceso</t>
  </si>
  <si>
    <t>Inventario incial de produccion en proceso</t>
  </si>
  <si>
    <t>Unidades a producirse</t>
  </si>
  <si>
    <t>Consumo de materiales directos en la producción</t>
  </si>
  <si>
    <t>Tela(M)</t>
  </si>
  <si>
    <t xml:space="preserve">Botones </t>
  </si>
  <si>
    <t>Inventario final de materiales directos deseado 4,500 m de tela y 2,500 botones</t>
  </si>
  <si>
    <t>Inventario incial de materiales diretos 5,000 m de tela y de 1,900 botones</t>
  </si>
  <si>
    <t>Costo unitario es de 2.50 el metro de tela y de 1.10 por boton</t>
  </si>
  <si>
    <t>PRESUPUESTOS DE COMPRA DE MATERIALES</t>
  </si>
  <si>
    <t>Tela</t>
  </si>
  <si>
    <t>Boton</t>
  </si>
  <si>
    <t>Unidades necesarias produccion</t>
  </si>
  <si>
    <t>Inventario final de materiales</t>
  </si>
  <si>
    <t>Total de unidades de materiales que deberán proporcionarse</t>
  </si>
  <si>
    <t>Inventio inicial de materi. Directos</t>
  </si>
  <si>
    <t>Precio de compra por unidades</t>
  </si>
  <si>
    <t>Total del costo de la compras</t>
  </si>
  <si>
    <t>REQUERIMIENTOS DE MO</t>
  </si>
  <si>
    <t>Hora</t>
  </si>
  <si>
    <t>Costo</t>
  </si>
  <si>
    <t>PRESUPUESTOS DE MANO DE OBRA DIRECTA</t>
  </si>
  <si>
    <t>Unidades a Producirse</t>
  </si>
  <si>
    <t>Hrs. Totales</t>
  </si>
  <si>
    <t>Presupuesto total 20.- por hora</t>
  </si>
  <si>
    <t>CV</t>
  </si>
  <si>
    <t>M.O.I</t>
  </si>
  <si>
    <t>CF</t>
  </si>
  <si>
    <t>Seguros</t>
  </si>
  <si>
    <t>Depreciacion fija</t>
  </si>
  <si>
    <t>M.P.I</t>
  </si>
  <si>
    <t>Depreciacion variable</t>
  </si>
  <si>
    <t>Supervision</t>
  </si>
  <si>
    <t>PRESUPUESTOS DE CARGOS INDIRECTOS</t>
  </si>
  <si>
    <t>LA CAPACIDAD PRESUPUESTADA ES DE 37,900 HRS-MÁQUINA</t>
  </si>
  <si>
    <t>Las H-M requeridas para cada producto son: P: 1.8   T:1   V:2</t>
  </si>
  <si>
    <t>¿Cuál es el importe de la tasa de aplicación por hr-máquina para Cargos Indirectos??</t>
  </si>
  <si>
    <t>CONSUMO DE MATERIALES DIRECTOS</t>
  </si>
  <si>
    <t>UNIDADES TERMINADAS</t>
  </si>
  <si>
    <t>CONSUMO TOTAL DE MATERIALES</t>
  </si>
  <si>
    <t>CTO.UNITARIO</t>
  </si>
  <si>
    <t>CTO. DE LOS MATERIALES USADOS</t>
  </si>
  <si>
    <t>TELA</t>
  </si>
  <si>
    <t>BOTONES</t>
  </si>
  <si>
    <t>Publicidad</t>
  </si>
  <si>
    <t>Almacenamiento</t>
  </si>
  <si>
    <t>Suministros</t>
  </si>
  <si>
    <t>Salarios</t>
  </si>
  <si>
    <t>%</t>
  </si>
  <si>
    <t>Costo de Ventas</t>
  </si>
  <si>
    <t>Utilidad Bruta</t>
  </si>
  <si>
    <t>Utilidad antes de Impuestos</t>
  </si>
  <si>
    <t>Utilidad del Ejercicio</t>
  </si>
  <si>
    <t>Circulante</t>
  </si>
  <si>
    <t>Inventario</t>
  </si>
  <si>
    <t>Fijo</t>
  </si>
  <si>
    <t>Terreno</t>
  </si>
  <si>
    <t>ESTADO DE COSTOS DE PRODUCCION Y VENTAS</t>
  </si>
  <si>
    <t>PARA EL 31 DE DICIEMBRE 2020</t>
  </si>
  <si>
    <t>Inventario Inicial de M.P Disponible</t>
  </si>
  <si>
    <t>(+)</t>
  </si>
  <si>
    <t>Compra de M.P Disponible</t>
  </si>
  <si>
    <t>(=)</t>
  </si>
  <si>
    <t>M.P Directa Disponible</t>
  </si>
  <si>
    <t>(-)</t>
  </si>
  <si>
    <t>Inventario Final de M.P Disponible</t>
  </si>
  <si>
    <t>M.P Disponible Utilizada</t>
  </si>
  <si>
    <t>M.O Directa</t>
  </si>
  <si>
    <t xml:space="preserve">Costo Primo </t>
  </si>
  <si>
    <t xml:space="preserve">Cargos Indirectos </t>
  </si>
  <si>
    <t>Total de Costos de Produccion Presupuestada</t>
  </si>
  <si>
    <t xml:space="preserve">Inventario Inicial de Produccion en Proceso </t>
  </si>
  <si>
    <t>Costo de la Produccion en Proceso Disponible</t>
  </si>
  <si>
    <t>Inventario Final de Produccion en Proceso</t>
  </si>
  <si>
    <t>Costo de la Produccion Terminada</t>
  </si>
  <si>
    <t xml:space="preserve">Inventario Inicial de Articulos Terminados </t>
  </si>
  <si>
    <t>Costo de la Procuccion Terminada Disponible</t>
  </si>
  <si>
    <t>Inventario Final de Articulos Terminados</t>
  </si>
  <si>
    <t xml:space="preserve">Costo de Ventas </t>
  </si>
  <si>
    <t>Elaboro</t>
  </si>
  <si>
    <t xml:space="preserve">                    Reviso</t>
  </si>
  <si>
    <t xml:space="preserve">                Autorizo</t>
  </si>
  <si>
    <t>PRESUPUESTO DE COMERCIALIZACION Y ADMINISTRACION</t>
  </si>
  <si>
    <t>AL 31 DE DICIEMBRE DEL 2020</t>
  </si>
  <si>
    <t>Subtotal</t>
  </si>
  <si>
    <t>Sueldos y Salarios</t>
  </si>
  <si>
    <t>Comisiones sobre Ventas</t>
  </si>
  <si>
    <t xml:space="preserve">Viajes </t>
  </si>
  <si>
    <t>Sueldo del Gerente de Comercializacion</t>
  </si>
  <si>
    <t xml:space="preserve">Total de Gastos de Comercializacion </t>
  </si>
  <si>
    <t>Sueldos de empleados de oficinas</t>
  </si>
  <si>
    <t xml:space="preserve">Total de Gastos de Administracion </t>
  </si>
  <si>
    <t>Gasto Total de Comercializacion y Administracion</t>
  </si>
  <si>
    <t xml:space="preserve">   Reviso</t>
  </si>
  <si>
    <t xml:space="preserve">                               Autorizo</t>
  </si>
  <si>
    <t xml:space="preserve">ESTADO DE RESULTADOS INTEGRAL </t>
  </si>
  <si>
    <t xml:space="preserve">Ventas </t>
  </si>
  <si>
    <t xml:space="preserve">Gastos de Operación </t>
  </si>
  <si>
    <t>Impuestos del Ejercicio</t>
  </si>
  <si>
    <t>Reviso</t>
  </si>
  <si>
    <t xml:space="preserve"> Autorizo</t>
  </si>
  <si>
    <t>ESTADO DE SITUACION FINANCIERA PRESUPUESTADO</t>
  </si>
  <si>
    <t>ACTIVO</t>
  </si>
  <si>
    <t>PASIVO</t>
  </si>
  <si>
    <t>Cuentas por Pagar</t>
  </si>
  <si>
    <t>Efectivo</t>
  </si>
  <si>
    <t xml:space="preserve">Impuestos por Pagar </t>
  </si>
  <si>
    <t xml:space="preserve">Cuentas por Cobrar </t>
  </si>
  <si>
    <t>Materia Prima</t>
  </si>
  <si>
    <t>Suma Total del Pasivo</t>
  </si>
  <si>
    <t>Produccion en Proceso</t>
  </si>
  <si>
    <t xml:space="preserve">Articulos Terminados </t>
  </si>
  <si>
    <t>Suma Circulante</t>
  </si>
  <si>
    <t>CAPITAL CONTABLE</t>
  </si>
  <si>
    <t>Capital Social</t>
  </si>
  <si>
    <t>Edificio y Equipo</t>
  </si>
  <si>
    <t>Utilidad Acumulada</t>
  </si>
  <si>
    <t>Suma Fijo</t>
  </si>
  <si>
    <t>Suma Total del Capital Contable</t>
  </si>
  <si>
    <t>Suma Total del Activo</t>
  </si>
  <si>
    <t>Suma Total del Pasivo mas Capital Contable</t>
  </si>
  <si>
    <r>
      <t>Gastos</t>
    </r>
    <r>
      <rPr>
        <b/>
        <sz val="11"/>
        <color theme="1"/>
        <rFont val="Calibri"/>
        <family val="2"/>
        <scheme val="minor"/>
      </rPr>
      <t xml:space="preserve"> Variables</t>
    </r>
    <r>
      <rPr>
        <sz val="11"/>
        <color theme="1"/>
        <rFont val="Calibri"/>
        <family val="2"/>
        <scheme val="minor"/>
      </rPr>
      <t xml:space="preserve"> de Comercializacion </t>
    </r>
  </si>
  <si>
    <r>
      <t xml:space="preserve">Total de Gastos </t>
    </r>
    <r>
      <rPr>
        <b/>
        <sz val="11"/>
        <color theme="1"/>
        <rFont val="Calibri"/>
        <family val="2"/>
        <scheme val="minor"/>
      </rPr>
      <t>Variables</t>
    </r>
    <r>
      <rPr>
        <sz val="11"/>
        <color theme="1"/>
        <rFont val="Calibri"/>
        <family val="2"/>
        <scheme val="minor"/>
      </rPr>
      <t xml:space="preserve"> de Comercializacion </t>
    </r>
  </si>
  <si>
    <r>
      <t xml:space="preserve">Gastos </t>
    </r>
    <r>
      <rPr>
        <b/>
        <sz val="11"/>
        <color theme="1"/>
        <rFont val="Calibri"/>
        <family val="2"/>
        <scheme val="minor"/>
      </rPr>
      <t>Fijos</t>
    </r>
    <r>
      <rPr>
        <sz val="11"/>
        <color theme="1"/>
        <rFont val="Calibri"/>
        <family val="2"/>
        <scheme val="minor"/>
      </rPr>
      <t xml:space="preserve"> de Comercializacion </t>
    </r>
  </si>
  <si>
    <r>
      <t>Total de Gastos</t>
    </r>
    <r>
      <rPr>
        <b/>
        <sz val="11"/>
        <color theme="1"/>
        <rFont val="Calibri"/>
        <family val="2"/>
        <scheme val="minor"/>
      </rPr>
      <t xml:space="preserve"> Fijos</t>
    </r>
    <r>
      <rPr>
        <sz val="11"/>
        <color theme="1"/>
        <rFont val="Calibri"/>
        <family val="2"/>
        <scheme val="minor"/>
      </rPr>
      <t xml:space="preserve"> de Comercializacion </t>
    </r>
  </si>
  <si>
    <r>
      <t>Gastos</t>
    </r>
    <r>
      <rPr>
        <b/>
        <sz val="11"/>
        <color theme="1"/>
        <rFont val="Calibri"/>
        <family val="2"/>
        <scheme val="minor"/>
      </rPr>
      <t xml:space="preserve"> Variables</t>
    </r>
    <r>
      <rPr>
        <sz val="11"/>
        <color theme="1"/>
        <rFont val="Calibri"/>
        <family val="2"/>
        <scheme val="minor"/>
      </rPr>
      <t xml:space="preserve"> de Administracion </t>
    </r>
  </si>
  <si>
    <r>
      <t xml:space="preserve">Total de Gastos </t>
    </r>
    <r>
      <rPr>
        <b/>
        <sz val="11"/>
        <color theme="1"/>
        <rFont val="Calibri"/>
        <family val="2"/>
        <scheme val="minor"/>
      </rPr>
      <t>Variables</t>
    </r>
    <r>
      <rPr>
        <sz val="11"/>
        <color theme="1"/>
        <rFont val="Calibri"/>
        <family val="2"/>
        <scheme val="minor"/>
      </rPr>
      <t xml:space="preserve"> de Administracion </t>
    </r>
  </si>
  <si>
    <r>
      <t xml:space="preserve">Gastos </t>
    </r>
    <r>
      <rPr>
        <b/>
        <sz val="11"/>
        <color theme="1"/>
        <rFont val="Calibri"/>
        <family val="2"/>
        <scheme val="minor"/>
      </rPr>
      <t>Fijos</t>
    </r>
    <r>
      <rPr>
        <sz val="11"/>
        <color theme="1"/>
        <rFont val="Calibri"/>
        <family val="2"/>
        <scheme val="minor"/>
      </rPr>
      <t xml:space="preserve"> de Administracion </t>
    </r>
  </si>
  <si>
    <r>
      <t>Total de Gastos</t>
    </r>
    <r>
      <rPr>
        <b/>
        <sz val="11"/>
        <color theme="1"/>
        <rFont val="Calibri"/>
        <family val="2"/>
        <scheme val="minor"/>
      </rPr>
      <t xml:space="preserve"> Fijos</t>
    </r>
    <r>
      <rPr>
        <sz val="11"/>
        <color theme="1"/>
        <rFont val="Calibri"/>
        <family val="2"/>
        <scheme val="minor"/>
      </rPr>
      <t xml:space="preserve"> de Administracion </t>
    </r>
  </si>
  <si>
    <t xml:space="preserve">Depreciacion </t>
  </si>
  <si>
    <t>INVENTARIO DE PRODUCCIÓN EN PROCESO</t>
  </si>
  <si>
    <t>INVENTARIO DE ART.TERMINADOS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</si>
</sst>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\ _€_-;\-* #,##0\ _€_-;_-* &quot;-&quot;\ _€_-;_-@_-"/>
    <numFmt numFmtId="165" formatCode="_-[$$-80A]* #,##0.00_-;\-[$$-80A]* #,##0.00_-;_-[$$-80A]* &quot;-&quot;??_-;_-@_-"/>
    <numFmt numFmtId="166" formatCode="_-* #,##0.00\ _€_-;\-* #,##0.00\ _€_-;_-* &quot;-&quot;??\ _€_-;_-@_-"/>
    <numFmt numFmtId="167" formatCode="#,##0_ ;\-#,##0\ "/>
    <numFmt numFmtId="168" formatCode="_(* #,##0_);_(* \(#,##0\);_(* &quot;-&quot;_);_(@_)"/>
    <numFmt numFmtId="169" formatCode="_-* #,##0.00\ &quot;€&quot;_-;\-* #,##0.00\ &quot;€&quot;_-;_-* &quot;-&quot;??\ &quot;€&quot;_-;_-@_-"/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_(* #,##0.00_);_(* \(#,##0.00\);_(* &quot;-&quot;_);_(@_)"/>
    <numFmt numFmtId="173" formatCode="[$$-540A]#,##0.00"/>
    <numFmt numFmtId="174" formatCode="_-[$$-340A]\ * #,##0.00_-;\-[$$-340A]\ * #,##0.00_-;_-[$$-340A]\ * &quot;-&quot;??_-;_-@_-"/>
    <numFmt numFmtId="175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u val="doubleAccounting"/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color theme="4"/>
      <name val="Arial"/>
      <family val="2"/>
    </font>
    <font>
      <b/>
      <sz val="12"/>
      <color rgb="FF7030A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12"/>
      <color theme="8"/>
      <name val="Arial"/>
      <family val="2"/>
    </font>
    <font>
      <b/>
      <sz val="9"/>
      <color theme="8"/>
      <name val="Arial"/>
      <family val="2"/>
    </font>
    <font>
      <b/>
      <sz val="12"/>
      <color rgb="FFCA103C"/>
      <name val="Arial"/>
      <family val="2"/>
    </font>
    <font>
      <b/>
      <sz val="8"/>
      <color theme="8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b/>
      <sz val="9"/>
      <color theme="4" tint="0.7999816888943144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 val="double"/>
      <sz val="8"/>
      <color theme="8" tint="-0.49998474074526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1FF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</fills>
  <borders count="203">
    <border>
      <left/>
      <right/>
      <top/>
      <bottom/>
      <diagonal/>
    </border>
    <border>
      <left style="mediumDashed">
        <color theme="9"/>
      </left>
      <right/>
      <top style="mediumDashed">
        <color theme="9"/>
      </top>
      <bottom/>
      <diagonal/>
    </border>
    <border>
      <left/>
      <right/>
      <top style="mediumDashed">
        <color theme="9"/>
      </top>
      <bottom/>
      <diagonal/>
    </border>
    <border>
      <left/>
      <right style="mediumDashed">
        <color theme="9"/>
      </right>
      <top style="mediumDashed">
        <color theme="9"/>
      </top>
      <bottom/>
      <diagonal/>
    </border>
    <border>
      <left style="mediumDashed">
        <color theme="9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Dashed">
        <color theme="9"/>
      </right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thin">
        <color indexed="64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 style="medium">
        <color theme="7"/>
      </right>
      <top/>
      <bottom/>
      <diagonal/>
    </border>
    <border>
      <left style="medium">
        <color theme="7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/>
      <bottom style="mediumDashed">
        <color theme="9"/>
      </bottom>
      <diagonal/>
    </border>
    <border>
      <left style="medium">
        <color theme="7"/>
      </left>
      <right/>
      <top style="thin">
        <color theme="7"/>
      </top>
      <bottom style="thin">
        <color theme="7"/>
      </bottom>
      <diagonal/>
    </border>
    <border>
      <left style="medium">
        <color theme="7"/>
      </left>
      <right style="medium">
        <color theme="7"/>
      </right>
      <top/>
      <bottom style="medium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medium">
        <color rgb="FFF945AC"/>
      </left>
      <right style="medium">
        <color rgb="FFF945AC"/>
      </right>
      <top style="medium">
        <color rgb="FFF945AC"/>
      </top>
      <bottom style="medium">
        <color rgb="FFF945AC"/>
      </bottom>
      <diagonal/>
    </border>
    <border>
      <left/>
      <right style="medium">
        <color rgb="FFF945AC"/>
      </right>
      <top style="medium">
        <color rgb="FFF945AC"/>
      </top>
      <bottom style="medium">
        <color rgb="FFF945AC"/>
      </bottom>
      <diagonal/>
    </border>
    <border>
      <left/>
      <right/>
      <top style="medium">
        <color rgb="FFF945AC"/>
      </top>
      <bottom style="medium">
        <color rgb="FFF945AC"/>
      </bottom>
      <diagonal/>
    </border>
    <border>
      <left style="medium">
        <color rgb="FFF945AC"/>
      </left>
      <right style="thin">
        <color rgb="FFF945AC"/>
      </right>
      <top style="medium">
        <color rgb="FFF945AC"/>
      </top>
      <bottom/>
      <diagonal/>
    </border>
    <border>
      <left style="thin">
        <color rgb="FFF945AC"/>
      </left>
      <right/>
      <top style="medium">
        <color rgb="FFF945AC"/>
      </top>
      <bottom style="thin">
        <color rgb="FFF945AC"/>
      </bottom>
      <diagonal/>
    </border>
    <border>
      <left style="thin">
        <color rgb="FFF945AC"/>
      </left>
      <right/>
      <top style="medium">
        <color rgb="FFF945AC"/>
      </top>
      <bottom/>
      <diagonal/>
    </border>
    <border>
      <left style="thin">
        <color rgb="FFF945AC"/>
      </left>
      <right style="mediumDashed">
        <color theme="9"/>
      </right>
      <top/>
      <bottom/>
      <diagonal/>
    </border>
    <border>
      <left style="medium">
        <color rgb="FFF945AC"/>
      </left>
      <right style="thin">
        <color rgb="FFF945AC"/>
      </right>
      <top style="thin">
        <color rgb="FFF945AC"/>
      </top>
      <bottom style="thin">
        <color rgb="FFF945AC"/>
      </bottom>
      <diagonal/>
    </border>
    <border>
      <left style="thin">
        <color rgb="FFF945AC"/>
      </left>
      <right style="thin">
        <color rgb="FFF945AC"/>
      </right>
      <top style="thin">
        <color rgb="FFF945AC"/>
      </top>
      <bottom/>
      <diagonal/>
    </border>
    <border>
      <left style="thin">
        <color rgb="FFF945AC"/>
      </left>
      <right style="thin">
        <color rgb="FFF945AC"/>
      </right>
      <top style="thin">
        <color rgb="FFF945AC"/>
      </top>
      <bottom style="thin">
        <color rgb="FFF945AC"/>
      </bottom>
      <diagonal/>
    </border>
    <border>
      <left style="medium">
        <color rgb="FFF945AC"/>
      </left>
      <right/>
      <top style="medium">
        <color rgb="FFF945AC"/>
      </top>
      <bottom style="medium">
        <color rgb="FFF945AC"/>
      </bottom>
      <diagonal/>
    </border>
    <border>
      <left style="medium">
        <color rgb="FFF945AC"/>
      </left>
      <right style="thin">
        <color rgb="FFF945AC"/>
      </right>
      <top/>
      <bottom/>
      <diagonal/>
    </border>
    <border>
      <left style="thin">
        <color rgb="FFF945AC"/>
      </left>
      <right/>
      <top style="thin">
        <color rgb="FFF945AC"/>
      </top>
      <bottom style="thin">
        <color rgb="FFF945AC"/>
      </bottom>
      <diagonal/>
    </border>
    <border>
      <left style="mediumDashed">
        <color theme="9"/>
      </left>
      <right/>
      <top/>
      <bottom style="mediumDashed">
        <color theme="9"/>
      </bottom>
      <diagonal/>
    </border>
    <border>
      <left/>
      <right style="mediumDashed">
        <color theme="9"/>
      </right>
      <top/>
      <bottom style="mediumDashed">
        <color theme="9"/>
      </bottom>
      <diagonal/>
    </border>
    <border>
      <left style="medium">
        <color rgb="FFF945AC"/>
      </left>
      <right style="medium">
        <color rgb="FFF945AC"/>
      </right>
      <top/>
      <bottom style="medium">
        <color rgb="FFF945AC"/>
      </bottom>
      <diagonal/>
    </border>
    <border>
      <left style="thin">
        <color rgb="FFF945AC"/>
      </left>
      <right/>
      <top/>
      <bottom style="thin">
        <color rgb="FFF945AC"/>
      </bottom>
      <diagonal/>
    </border>
    <border>
      <left style="medium">
        <color rgb="FFF945AC"/>
      </left>
      <right style="thin">
        <color rgb="FFF945AC"/>
      </right>
      <top style="thin">
        <color rgb="FFF945AC"/>
      </top>
      <bottom/>
      <diagonal/>
    </border>
    <border>
      <left style="thin">
        <color rgb="FFF945AC"/>
      </left>
      <right style="thin">
        <color rgb="FFF945AC"/>
      </right>
      <top/>
      <bottom/>
      <diagonal/>
    </border>
    <border>
      <left/>
      <right style="thin">
        <color rgb="FFF945AC"/>
      </right>
      <top style="thin">
        <color rgb="FFF945AC"/>
      </top>
      <bottom/>
      <diagonal/>
    </border>
    <border>
      <left/>
      <right/>
      <top style="thin">
        <color rgb="FFF945AC"/>
      </top>
      <bottom/>
      <diagonal/>
    </border>
    <border>
      <left style="medium">
        <color rgb="FF944277"/>
      </left>
      <right style="medium">
        <color rgb="FF944277"/>
      </right>
      <top style="medium">
        <color rgb="FF944277"/>
      </top>
      <bottom style="medium">
        <color rgb="FF944277"/>
      </bottom>
      <diagonal/>
    </border>
    <border>
      <left style="medium">
        <color rgb="FF944277"/>
      </left>
      <right/>
      <top style="medium">
        <color rgb="FF944277"/>
      </top>
      <bottom style="medium">
        <color rgb="FF944277"/>
      </bottom>
      <diagonal/>
    </border>
    <border>
      <left/>
      <right style="medium">
        <color rgb="FF944277"/>
      </right>
      <top style="medium">
        <color rgb="FF944277"/>
      </top>
      <bottom style="medium">
        <color rgb="FF944277"/>
      </bottom>
      <diagonal/>
    </border>
    <border>
      <left style="medium">
        <color rgb="FF944277"/>
      </left>
      <right style="medium">
        <color rgb="FF944277"/>
      </right>
      <top/>
      <bottom style="medium">
        <color rgb="FF944277"/>
      </bottom>
      <diagonal/>
    </border>
    <border>
      <left style="medium">
        <color rgb="FF944277"/>
      </left>
      <right/>
      <top style="medium">
        <color rgb="FF944277"/>
      </top>
      <bottom/>
      <diagonal/>
    </border>
    <border>
      <left/>
      <right style="medium">
        <color rgb="FF944277"/>
      </right>
      <top style="medium">
        <color rgb="FF944277"/>
      </top>
      <bottom/>
      <diagonal/>
    </border>
    <border>
      <left style="medium">
        <color rgb="FF944277"/>
      </left>
      <right style="medium">
        <color rgb="FF944277"/>
      </right>
      <top/>
      <bottom/>
      <diagonal/>
    </border>
    <border>
      <left/>
      <right/>
      <top style="medium">
        <color rgb="FF944277"/>
      </top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 style="mediumDashed">
        <color theme="9"/>
      </bottom>
      <diagonal/>
    </border>
    <border>
      <left style="medium">
        <color rgb="FF61941C"/>
      </left>
      <right style="thin">
        <color indexed="64"/>
      </right>
      <top style="medium">
        <color rgb="FF61941C"/>
      </top>
      <bottom style="medium">
        <color rgb="FF61941C"/>
      </bottom>
      <diagonal/>
    </border>
    <border>
      <left style="thin">
        <color indexed="64"/>
      </left>
      <right style="medium">
        <color rgb="FF61941C"/>
      </right>
      <top style="medium">
        <color rgb="FF61941C"/>
      </top>
      <bottom/>
      <diagonal/>
    </border>
    <border>
      <left style="medium">
        <color rgb="FF61941C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61941C"/>
      </right>
      <top style="medium">
        <color rgb="FF61941C"/>
      </top>
      <bottom style="thin">
        <color indexed="64"/>
      </bottom>
      <diagonal/>
    </border>
    <border>
      <left style="medium">
        <color rgb="FF61941C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61941C"/>
      </right>
      <top style="thin">
        <color indexed="64"/>
      </top>
      <bottom style="thin">
        <color indexed="64"/>
      </bottom>
      <diagonal/>
    </border>
    <border>
      <left style="medium">
        <color rgb="FF61941C"/>
      </left>
      <right style="thin">
        <color indexed="64"/>
      </right>
      <top style="thin">
        <color indexed="64"/>
      </top>
      <bottom style="medium">
        <color rgb="FF61941C"/>
      </bottom>
      <diagonal/>
    </border>
    <border>
      <left style="thin">
        <color indexed="64"/>
      </left>
      <right style="medium">
        <color rgb="FF61941C"/>
      </right>
      <top style="thin">
        <color indexed="64"/>
      </top>
      <bottom style="medium">
        <color rgb="FF61941C"/>
      </bottom>
      <diagonal/>
    </border>
    <border>
      <left style="medium">
        <color rgb="FF158986"/>
      </left>
      <right/>
      <top style="medium">
        <color rgb="FF158986"/>
      </top>
      <bottom style="medium">
        <color rgb="FF158986"/>
      </bottom>
      <diagonal/>
    </border>
    <border>
      <left/>
      <right/>
      <top style="medium">
        <color rgb="FF158986"/>
      </top>
      <bottom style="medium">
        <color rgb="FF158986"/>
      </bottom>
      <diagonal/>
    </border>
    <border>
      <left/>
      <right style="medium">
        <color rgb="FF158986"/>
      </right>
      <top style="medium">
        <color rgb="FF158986"/>
      </top>
      <bottom style="medium">
        <color rgb="FF158986"/>
      </bottom>
      <diagonal/>
    </border>
    <border>
      <left style="medium">
        <color rgb="FF158986"/>
      </left>
      <right style="medium">
        <color rgb="FF158986"/>
      </right>
      <top style="medium">
        <color rgb="FF158986"/>
      </top>
      <bottom style="medium">
        <color rgb="FF158986"/>
      </bottom>
      <diagonal/>
    </border>
    <border>
      <left style="medium">
        <color rgb="FF158986"/>
      </left>
      <right style="medium">
        <color rgb="FF158986"/>
      </right>
      <top/>
      <bottom style="thin">
        <color rgb="FF158986"/>
      </bottom>
      <diagonal/>
    </border>
    <border>
      <left/>
      <right style="thin">
        <color rgb="FF158986"/>
      </right>
      <top/>
      <bottom style="thin">
        <color rgb="FF158986"/>
      </bottom>
      <diagonal/>
    </border>
    <border>
      <left style="thin">
        <color rgb="FF158986"/>
      </left>
      <right style="thin">
        <color rgb="FF158986"/>
      </right>
      <top/>
      <bottom style="thin">
        <color rgb="FF158986"/>
      </bottom>
      <diagonal/>
    </border>
    <border>
      <left/>
      <right style="medium">
        <color rgb="FF158986"/>
      </right>
      <top/>
      <bottom/>
      <diagonal/>
    </border>
    <border>
      <left style="thin">
        <color rgb="FF158986"/>
      </left>
      <right style="medium">
        <color rgb="FF158986"/>
      </right>
      <top/>
      <bottom style="thin">
        <color rgb="FF158986"/>
      </bottom>
      <diagonal/>
    </border>
    <border>
      <left style="medium">
        <color rgb="FF158986"/>
      </left>
      <right style="medium">
        <color rgb="FF158986"/>
      </right>
      <top style="thin">
        <color rgb="FF158986"/>
      </top>
      <bottom style="thin">
        <color rgb="FF158986"/>
      </bottom>
      <diagonal/>
    </border>
    <border>
      <left/>
      <right style="thin">
        <color rgb="FF158986"/>
      </right>
      <top style="thin">
        <color rgb="FF158986"/>
      </top>
      <bottom style="thin">
        <color rgb="FF158986"/>
      </bottom>
      <diagonal/>
    </border>
    <border>
      <left style="thin">
        <color rgb="FF158986"/>
      </left>
      <right style="thin">
        <color rgb="FF158986"/>
      </right>
      <top style="thin">
        <color rgb="FF158986"/>
      </top>
      <bottom style="thin">
        <color rgb="FF158986"/>
      </bottom>
      <diagonal/>
    </border>
    <border>
      <left style="thin">
        <color rgb="FF158986"/>
      </left>
      <right style="medium">
        <color rgb="FF158986"/>
      </right>
      <top style="thin">
        <color rgb="FF158986"/>
      </top>
      <bottom style="thin">
        <color rgb="FF158986"/>
      </bottom>
      <diagonal/>
    </border>
    <border>
      <left style="medium">
        <color rgb="FF158986"/>
      </left>
      <right style="medium">
        <color rgb="FF158986"/>
      </right>
      <top style="thin">
        <color rgb="FF158986"/>
      </top>
      <bottom style="medium">
        <color rgb="FF158986"/>
      </bottom>
      <diagonal/>
    </border>
    <border>
      <left/>
      <right style="thin">
        <color rgb="FF158986"/>
      </right>
      <top style="thin">
        <color rgb="FF158986"/>
      </top>
      <bottom style="medium">
        <color rgb="FF158986"/>
      </bottom>
      <diagonal/>
    </border>
    <border>
      <left style="thin">
        <color rgb="FF158986"/>
      </left>
      <right style="thin">
        <color rgb="FF158986"/>
      </right>
      <top style="thin">
        <color rgb="FF158986"/>
      </top>
      <bottom style="medium">
        <color rgb="FF158986"/>
      </bottom>
      <diagonal/>
    </border>
    <border>
      <left/>
      <right/>
      <top style="thin">
        <color rgb="FF158986"/>
      </top>
      <bottom style="medium">
        <color rgb="FF158986"/>
      </bottom>
      <diagonal/>
    </border>
    <border>
      <left style="medium">
        <color rgb="FF158986"/>
      </left>
      <right/>
      <top/>
      <bottom/>
      <diagonal/>
    </border>
    <border>
      <left style="medium">
        <color rgb="FFD61C48"/>
      </left>
      <right/>
      <top style="medium">
        <color rgb="FFD61C48"/>
      </top>
      <bottom/>
      <diagonal/>
    </border>
    <border>
      <left/>
      <right/>
      <top style="medium">
        <color rgb="FFD61C48"/>
      </top>
      <bottom/>
      <diagonal/>
    </border>
    <border>
      <left/>
      <right style="medium">
        <color rgb="FFD61C48"/>
      </right>
      <top style="medium">
        <color rgb="FFD61C48"/>
      </top>
      <bottom/>
      <diagonal/>
    </border>
    <border>
      <left style="medium">
        <color rgb="FFD61C48"/>
      </left>
      <right style="thin">
        <color indexed="64"/>
      </right>
      <top style="medium">
        <color rgb="FFD61C48"/>
      </top>
      <bottom style="medium">
        <color rgb="FFD61C48"/>
      </bottom>
      <diagonal/>
    </border>
    <border>
      <left style="thin">
        <color indexed="64"/>
      </left>
      <right style="medium">
        <color rgb="FFD61C48"/>
      </right>
      <top style="medium">
        <color rgb="FFD61C48"/>
      </top>
      <bottom style="medium">
        <color rgb="FFD61C48"/>
      </bottom>
      <diagonal/>
    </border>
    <border>
      <left style="medium">
        <color rgb="FFD61C48"/>
      </left>
      <right style="medium">
        <color rgb="FFD61C48"/>
      </right>
      <top style="medium">
        <color rgb="FFD61C48"/>
      </top>
      <bottom style="medium">
        <color rgb="FFD61C48"/>
      </bottom>
      <diagonal/>
    </border>
    <border>
      <left/>
      <right style="medium">
        <color rgb="FFD61C48"/>
      </right>
      <top/>
      <bottom/>
      <diagonal/>
    </border>
    <border>
      <left style="medium">
        <color rgb="FFD61C48"/>
      </left>
      <right style="thin">
        <color indexed="64"/>
      </right>
      <top style="medium">
        <color rgb="FFD61C48"/>
      </top>
      <bottom style="thin">
        <color rgb="FFD61C48"/>
      </bottom>
      <diagonal/>
    </border>
    <border>
      <left style="thin">
        <color indexed="64"/>
      </left>
      <right style="medium">
        <color rgb="FFD61C48"/>
      </right>
      <top style="medium">
        <color rgb="FFD61C48"/>
      </top>
      <bottom style="thin">
        <color rgb="FFD61C48"/>
      </bottom>
      <diagonal/>
    </border>
    <border>
      <left/>
      <right style="thin">
        <color rgb="FFD61C48"/>
      </right>
      <top/>
      <bottom style="thin">
        <color rgb="FFD61C48"/>
      </bottom>
      <diagonal/>
    </border>
    <border>
      <left/>
      <right style="thin">
        <color indexed="64"/>
      </right>
      <top/>
      <bottom style="thin">
        <color rgb="FFD61C48"/>
      </bottom>
      <diagonal/>
    </border>
    <border>
      <left style="thin">
        <color indexed="64"/>
      </left>
      <right style="thin">
        <color rgb="FFD61C48"/>
      </right>
      <top/>
      <bottom style="thin">
        <color rgb="FFD61C48"/>
      </bottom>
      <diagonal/>
    </border>
    <border>
      <left style="thin">
        <color rgb="FFD61C48"/>
      </left>
      <right style="medium">
        <color rgb="FFD61C48"/>
      </right>
      <top style="medium">
        <color rgb="FFD61C48"/>
      </top>
      <bottom style="thin">
        <color rgb="FFD61C48"/>
      </bottom>
      <diagonal/>
    </border>
    <border>
      <left style="medium">
        <color rgb="FFD61C48"/>
      </left>
      <right style="thin">
        <color indexed="64"/>
      </right>
      <top style="thin">
        <color rgb="FFD61C48"/>
      </top>
      <bottom style="thin">
        <color rgb="FFD61C48"/>
      </bottom>
      <diagonal/>
    </border>
    <border>
      <left style="thin">
        <color indexed="64"/>
      </left>
      <right style="medium">
        <color rgb="FFD61C48"/>
      </right>
      <top style="thin">
        <color rgb="FFD61C48"/>
      </top>
      <bottom style="thin">
        <color rgb="FFD61C48"/>
      </bottom>
      <diagonal/>
    </border>
    <border>
      <left/>
      <right style="thin">
        <color rgb="FFD61C48"/>
      </right>
      <top style="thin">
        <color rgb="FFD61C48"/>
      </top>
      <bottom style="thin">
        <color rgb="FFD61C48"/>
      </bottom>
      <diagonal/>
    </border>
    <border>
      <left style="thin">
        <color rgb="FFD61C48"/>
      </left>
      <right style="thin">
        <color rgb="FFD61C48"/>
      </right>
      <top style="thin">
        <color rgb="FFD61C48"/>
      </top>
      <bottom style="thin">
        <color rgb="FFD61C48"/>
      </bottom>
      <diagonal/>
    </border>
    <border>
      <left style="thin">
        <color rgb="FFD61C48"/>
      </left>
      <right style="medium">
        <color rgb="FFD61C48"/>
      </right>
      <top style="thin">
        <color rgb="FFD61C48"/>
      </top>
      <bottom style="thin">
        <color rgb="FFD61C48"/>
      </bottom>
      <diagonal/>
    </border>
    <border>
      <left style="medium">
        <color rgb="FFD61C48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D61C48"/>
      </right>
      <top/>
      <bottom/>
      <diagonal/>
    </border>
    <border>
      <left/>
      <right style="thin">
        <color rgb="FFD61C48"/>
      </right>
      <top/>
      <bottom/>
      <diagonal/>
    </border>
    <border>
      <left style="thin">
        <color rgb="FFD61C48"/>
      </left>
      <right style="thin">
        <color rgb="FFD61C48"/>
      </right>
      <top/>
      <bottom/>
      <diagonal/>
    </border>
    <border>
      <left style="thin">
        <color rgb="FFD61C48"/>
      </left>
      <right style="medium">
        <color rgb="FFD61C48"/>
      </right>
      <top/>
      <bottom/>
      <diagonal/>
    </border>
    <border>
      <left style="medium">
        <color rgb="FFD61C48"/>
      </left>
      <right style="thin">
        <color indexed="64"/>
      </right>
      <top/>
      <bottom style="medium">
        <color rgb="FFD61C48"/>
      </bottom>
      <diagonal/>
    </border>
    <border>
      <left style="thin">
        <color indexed="64"/>
      </left>
      <right style="medium">
        <color rgb="FFD61C48"/>
      </right>
      <top/>
      <bottom style="medium">
        <color rgb="FFD61C48"/>
      </bottom>
      <diagonal/>
    </border>
    <border>
      <left/>
      <right style="thin">
        <color rgb="FFD61C48"/>
      </right>
      <top/>
      <bottom style="medium">
        <color rgb="FFD61C48"/>
      </bottom>
      <diagonal/>
    </border>
    <border>
      <left style="thin">
        <color rgb="FFD61C48"/>
      </left>
      <right style="thin">
        <color rgb="FFD61C48"/>
      </right>
      <top/>
      <bottom style="medium">
        <color rgb="FFD61C48"/>
      </bottom>
      <diagonal/>
    </border>
    <border>
      <left style="thin">
        <color rgb="FFD61C48"/>
      </left>
      <right style="medium">
        <color rgb="FFD61C48"/>
      </right>
      <top/>
      <bottom style="medium">
        <color rgb="FFD61C48"/>
      </bottom>
      <diagonal/>
    </border>
    <border>
      <left/>
      <right/>
      <top/>
      <bottom style="medium">
        <color rgb="FFD61C48"/>
      </bottom>
      <diagonal/>
    </border>
    <border>
      <left style="medium">
        <color theme="8" tint="-0.249977111117893"/>
      </left>
      <right style="thin">
        <color indexed="64"/>
      </right>
      <top style="medium">
        <color theme="8" tint="-0.249977111117893"/>
      </top>
      <bottom/>
      <diagonal/>
    </border>
    <border>
      <left style="thin">
        <color indexed="64"/>
      </left>
      <right style="thin">
        <color indexed="64"/>
      </right>
      <top style="medium">
        <color theme="8" tint="-0.249977111117893"/>
      </top>
      <bottom/>
      <diagonal/>
    </border>
    <border>
      <left style="thin">
        <color indexed="64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/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/>
      <diagonal/>
    </border>
    <border>
      <left/>
      <right/>
      <top/>
      <bottom style="thin">
        <color theme="1"/>
      </bottom>
      <diagonal/>
    </border>
    <border>
      <left style="medium">
        <color rgb="FFDE6CA0"/>
      </left>
      <right style="medium">
        <color rgb="FFDE6CA0"/>
      </right>
      <top style="medium">
        <color rgb="FFDE6CA0"/>
      </top>
      <bottom style="medium">
        <color rgb="FFDE6CA0"/>
      </bottom>
      <diagonal/>
    </border>
    <border>
      <left/>
      <right/>
      <top style="medium">
        <color rgb="FFDE6CA0"/>
      </top>
      <bottom style="medium">
        <color rgb="FFDE6CA0"/>
      </bottom>
      <diagonal/>
    </border>
    <border>
      <left style="medium">
        <color rgb="FFDE6CA0"/>
      </left>
      <right style="medium">
        <color rgb="FFDE6CA0"/>
      </right>
      <top style="medium">
        <color rgb="FFDE6CA0"/>
      </top>
      <bottom/>
      <diagonal/>
    </border>
    <border>
      <left style="medium">
        <color rgb="FFDE6CA0"/>
      </left>
      <right style="medium">
        <color rgb="FFDE6CA0"/>
      </right>
      <top/>
      <bottom/>
      <diagonal/>
    </border>
    <border>
      <left style="medium">
        <color rgb="FFDE6CA0"/>
      </left>
      <right style="medium">
        <color rgb="FFDE6CA0"/>
      </right>
      <top/>
      <bottom style="thin">
        <color rgb="FFDE6CA0"/>
      </bottom>
      <diagonal/>
    </border>
    <border>
      <left style="medium">
        <color rgb="FFDE6CA0"/>
      </left>
      <right style="medium">
        <color rgb="FFDE6CA0"/>
      </right>
      <top/>
      <bottom style="medium">
        <color rgb="FFDE6CA0"/>
      </bottom>
      <diagonal/>
    </border>
    <border>
      <left style="medium">
        <color rgb="FFDE6CA0"/>
      </left>
      <right style="dashDotDot">
        <color theme="8" tint="-0.249977111117893"/>
      </right>
      <top style="medium">
        <color rgb="FFDE6CA0"/>
      </top>
      <bottom style="medium">
        <color rgb="FFDE6CA0"/>
      </bottom>
      <diagonal/>
    </border>
    <border>
      <left/>
      <right style="dashDotDot">
        <color theme="8" tint="-0.249977111117893"/>
      </right>
      <top style="medium">
        <color rgb="FFDE6CA0"/>
      </top>
      <bottom style="medium">
        <color rgb="FFDE6CA0"/>
      </bottom>
      <diagonal/>
    </border>
    <border>
      <left/>
      <right style="medium">
        <color rgb="FFDE6CA0"/>
      </right>
      <top/>
      <bottom style="medium">
        <color rgb="FFDE6C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 style="medium">
        <color rgb="FFFFC000"/>
      </left>
      <right style="medium">
        <color rgb="FFFFC000"/>
      </right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FFC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9" fillId="0" borderId="0"/>
    <xf numFmtId="0" fontId="10" fillId="0" borderId="0"/>
    <xf numFmtId="9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26" fillId="0" borderId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</cellStyleXfs>
  <cellXfs count="523">
    <xf numFmtId="0" fontId="0" fillId="0" borderId="0" xfId="0"/>
    <xf numFmtId="0" fontId="4" fillId="0" borderId="1" xfId="4" applyFont="1" applyBorder="1" applyAlignment="1">
      <alignment vertical="center"/>
    </xf>
    <xf numFmtId="0" fontId="4" fillId="0" borderId="2" xfId="4" applyFont="1" applyBorder="1" applyAlignment="1">
      <alignment vertical="center"/>
    </xf>
    <xf numFmtId="164" fontId="4" fillId="0" borderId="2" xfId="4" applyNumberFormat="1" applyFont="1" applyBorder="1" applyAlignment="1">
      <alignment vertical="center"/>
    </xf>
    <xf numFmtId="0" fontId="4" fillId="0" borderId="3" xfId="4" applyFont="1" applyBorder="1" applyAlignment="1">
      <alignment vertical="center"/>
    </xf>
    <xf numFmtId="165" fontId="4" fillId="0" borderId="2" xfId="4" applyNumberFormat="1" applyFont="1" applyBorder="1" applyAlignment="1">
      <alignment horizontal="center" vertical="center"/>
    </xf>
    <xf numFmtId="166" fontId="4" fillId="0" borderId="2" xfId="4" applyNumberFormat="1" applyFont="1" applyBorder="1" applyAlignment="1">
      <alignment horizontal="center" vertical="center"/>
    </xf>
    <xf numFmtId="166" fontId="4" fillId="0" borderId="3" xfId="4" applyNumberFormat="1" applyFont="1" applyBorder="1" applyAlignment="1">
      <alignment horizontal="center" vertical="center"/>
    </xf>
    <xf numFmtId="0" fontId="1" fillId="0" borderId="0" xfId="4"/>
    <xf numFmtId="0" fontId="4" fillId="0" borderId="4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4" fillId="0" borderId="0" xfId="4" applyFont="1" applyBorder="1" applyAlignment="1">
      <alignment vertical="center"/>
    </xf>
    <xf numFmtId="0" fontId="4" fillId="0" borderId="8" xfId="4" applyFont="1" applyBorder="1" applyAlignment="1">
      <alignment vertical="center"/>
    </xf>
    <xf numFmtId="0" fontId="6" fillId="0" borderId="8" xfId="4" applyFont="1" applyBorder="1" applyAlignment="1">
      <alignment horizontal="center" vertical="center" wrapText="1"/>
    </xf>
    <xf numFmtId="164" fontId="6" fillId="0" borderId="9" xfId="4" applyNumberFormat="1" applyFont="1" applyBorder="1" applyAlignment="1">
      <alignment horizontal="center" vertical="center"/>
    </xf>
    <xf numFmtId="164" fontId="6" fillId="0" borderId="10" xfId="4" applyNumberFormat="1" applyFont="1" applyBorder="1" applyAlignment="1">
      <alignment horizontal="center" vertical="center"/>
    </xf>
    <xf numFmtId="164" fontId="4" fillId="0" borderId="11" xfId="4" applyNumberFormat="1" applyFont="1" applyBorder="1" applyAlignment="1">
      <alignment vertical="center"/>
    </xf>
    <xf numFmtId="167" fontId="4" fillId="0" borderId="11" xfId="4" applyNumberFormat="1" applyFont="1" applyBorder="1" applyAlignment="1">
      <alignment horizontal="center" vertical="center"/>
    </xf>
    <xf numFmtId="165" fontId="4" fillId="0" borderId="0" xfId="4" applyNumberFormat="1" applyFont="1" applyBorder="1" applyAlignment="1">
      <alignment vertical="center"/>
    </xf>
    <xf numFmtId="165" fontId="4" fillId="0" borderId="11" xfId="4" applyNumberFormat="1" applyFont="1" applyBorder="1" applyAlignment="1">
      <alignment vertical="center"/>
    </xf>
    <xf numFmtId="164" fontId="4" fillId="0" borderId="12" xfId="4" applyNumberFormat="1" applyFont="1" applyBorder="1" applyAlignment="1">
      <alignment vertical="center"/>
    </xf>
    <xf numFmtId="165" fontId="4" fillId="0" borderId="0" xfId="4" applyNumberFormat="1" applyFont="1" applyBorder="1" applyAlignment="1">
      <alignment horizontal="center" vertical="center"/>
    </xf>
    <xf numFmtId="166" fontId="4" fillId="0" borderId="0" xfId="4" applyNumberFormat="1" applyFont="1" applyBorder="1" applyAlignment="1">
      <alignment horizontal="center" vertical="center"/>
    </xf>
    <xf numFmtId="166" fontId="4" fillId="0" borderId="8" xfId="4" applyNumberFormat="1" applyFont="1" applyBorder="1" applyAlignment="1">
      <alignment horizontal="center" vertical="center"/>
    </xf>
    <xf numFmtId="164" fontId="6" fillId="0" borderId="9" xfId="4" applyNumberFormat="1" applyFont="1" applyBorder="1" applyAlignment="1">
      <alignment vertical="center"/>
    </xf>
    <xf numFmtId="164" fontId="4" fillId="0" borderId="9" xfId="4" applyNumberFormat="1" applyFont="1" applyBorder="1" applyAlignment="1">
      <alignment vertical="center"/>
    </xf>
    <xf numFmtId="165" fontId="4" fillId="0" borderId="13" xfId="4" applyNumberFormat="1" applyFont="1" applyBorder="1" applyAlignment="1">
      <alignment vertical="center"/>
    </xf>
    <xf numFmtId="165" fontId="6" fillId="0" borderId="9" xfId="4" applyNumberFormat="1" applyFont="1" applyBorder="1" applyAlignment="1">
      <alignment vertical="center"/>
    </xf>
    <xf numFmtId="165" fontId="4" fillId="0" borderId="0" xfId="4" applyNumberFormat="1" applyFont="1" applyBorder="1" applyAlignment="1">
      <alignment horizontal="right" vertical="center"/>
    </xf>
    <xf numFmtId="164" fontId="4" fillId="0" borderId="0" xfId="4" applyNumberFormat="1" applyFont="1" applyBorder="1" applyAlignment="1">
      <alignment vertical="center"/>
    </xf>
    <xf numFmtId="165" fontId="4" fillId="0" borderId="14" xfId="4" applyNumberFormat="1" applyFont="1" applyBorder="1" applyAlignment="1">
      <alignment vertical="center"/>
    </xf>
    <xf numFmtId="164" fontId="6" fillId="0" borderId="18" xfId="4" applyNumberFormat="1" applyFont="1" applyBorder="1" applyAlignment="1">
      <alignment horizontal="center" vertical="center"/>
    </xf>
    <xf numFmtId="164" fontId="6" fillId="0" borderId="19" xfId="4" applyNumberFormat="1" applyFont="1" applyBorder="1" applyAlignment="1">
      <alignment horizontal="center" vertical="center"/>
    </xf>
    <xf numFmtId="165" fontId="4" fillId="0" borderId="14" xfId="4" applyNumberFormat="1" applyFont="1" applyBorder="1" applyAlignment="1">
      <alignment horizontal="right" vertical="center"/>
    </xf>
    <xf numFmtId="164" fontId="4" fillId="0" borderId="20" xfId="4" applyNumberFormat="1" applyFont="1" applyBorder="1" applyAlignment="1">
      <alignment vertical="center"/>
    </xf>
    <xf numFmtId="167" fontId="4" fillId="0" borderId="0" xfId="4" applyNumberFormat="1" applyFont="1" applyBorder="1" applyAlignment="1">
      <alignment horizontal="center" vertical="center"/>
    </xf>
    <xf numFmtId="165" fontId="4" fillId="0" borderId="20" xfId="4" applyNumberFormat="1" applyFont="1" applyBorder="1" applyAlignment="1">
      <alignment vertical="center"/>
    </xf>
    <xf numFmtId="165" fontId="4" fillId="0" borderId="21" xfId="4" applyNumberFormat="1" applyFont="1" applyBorder="1" applyAlignment="1">
      <alignment vertical="center"/>
    </xf>
    <xf numFmtId="165" fontId="4" fillId="0" borderId="18" xfId="4" applyNumberFormat="1" applyFont="1" applyBorder="1" applyAlignment="1">
      <alignment vertical="center"/>
    </xf>
    <xf numFmtId="165" fontId="4" fillId="0" borderId="14" xfId="4" applyNumberFormat="1" applyFont="1" applyBorder="1" applyAlignment="1">
      <alignment horizontal="center" vertical="center"/>
    </xf>
    <xf numFmtId="164" fontId="6" fillId="0" borderId="22" xfId="4" applyNumberFormat="1" applyFont="1" applyBorder="1" applyAlignment="1">
      <alignment vertical="center"/>
    </xf>
    <xf numFmtId="164" fontId="4" fillId="0" borderId="22" xfId="4" applyNumberFormat="1" applyFont="1" applyBorder="1" applyAlignment="1">
      <alignment vertical="center"/>
    </xf>
    <xf numFmtId="165" fontId="4" fillId="0" borderId="23" xfId="4" applyNumberFormat="1" applyFont="1" applyBorder="1" applyAlignment="1">
      <alignment vertical="center"/>
    </xf>
    <xf numFmtId="165" fontId="6" fillId="0" borderId="22" xfId="4" applyNumberFormat="1" applyFont="1" applyBorder="1" applyAlignment="1">
      <alignment vertical="center"/>
    </xf>
    <xf numFmtId="165" fontId="4" fillId="0" borderId="14" xfId="4" applyNumberFormat="1" applyFont="1" applyFill="1" applyBorder="1" applyAlignment="1">
      <alignment horizontal="right" vertical="center"/>
    </xf>
    <xf numFmtId="164" fontId="6" fillId="0" borderId="27" xfId="4" applyNumberFormat="1" applyFont="1" applyBorder="1" applyAlignment="1">
      <alignment horizontal="center" vertical="center"/>
    </xf>
    <xf numFmtId="164" fontId="6" fillId="0" borderId="24" xfId="4" applyNumberFormat="1" applyFont="1" applyBorder="1" applyAlignment="1">
      <alignment horizontal="center" vertical="center"/>
    </xf>
    <xf numFmtId="0" fontId="4" fillId="0" borderId="28" xfId="4" applyFont="1" applyBorder="1" applyAlignment="1">
      <alignment vertical="center"/>
    </xf>
    <xf numFmtId="164" fontId="4" fillId="0" borderId="29" xfId="4" applyNumberFormat="1" applyFont="1" applyBorder="1" applyAlignment="1">
      <alignment vertical="center"/>
    </xf>
    <xf numFmtId="167" fontId="4" fillId="0" borderId="29" xfId="4" applyNumberFormat="1" applyFont="1" applyBorder="1" applyAlignment="1">
      <alignment horizontal="center" vertical="center"/>
    </xf>
    <xf numFmtId="165" fontId="4" fillId="0" borderId="29" xfId="4" applyNumberFormat="1" applyFont="1" applyBorder="1" applyAlignment="1">
      <alignment vertical="center"/>
    </xf>
    <xf numFmtId="165" fontId="4" fillId="0" borderId="30" xfId="4" applyNumberFormat="1" applyFont="1" applyBorder="1" applyAlignment="1">
      <alignment vertical="center"/>
    </xf>
    <xf numFmtId="164" fontId="4" fillId="0" borderId="31" xfId="4" applyNumberFormat="1" applyFont="1" applyBorder="1" applyAlignment="1">
      <alignment vertical="center"/>
    </xf>
    <xf numFmtId="165" fontId="4" fillId="0" borderId="31" xfId="4" applyNumberFormat="1" applyFont="1" applyBorder="1" applyAlignment="1">
      <alignment vertical="center"/>
    </xf>
    <xf numFmtId="164" fontId="6" fillId="0" borderId="31" xfId="4" applyNumberFormat="1" applyFont="1" applyBorder="1" applyAlignment="1">
      <alignment vertical="center"/>
    </xf>
    <xf numFmtId="164" fontId="4" fillId="0" borderId="27" xfId="4" applyNumberFormat="1" applyFont="1" applyBorder="1" applyAlignment="1">
      <alignment vertical="center"/>
    </xf>
    <xf numFmtId="165" fontId="4" fillId="0" borderId="27" xfId="4" applyNumberFormat="1" applyFont="1" applyBorder="1" applyAlignment="1">
      <alignment vertical="center"/>
    </xf>
    <xf numFmtId="165" fontId="6" fillId="0" borderId="26" xfId="4" applyNumberFormat="1" applyFont="1" applyBorder="1" applyAlignment="1">
      <alignment vertical="center"/>
    </xf>
    <xf numFmtId="168" fontId="8" fillId="0" borderId="33" xfId="5" applyNumberFormat="1" applyFont="1" applyBorder="1" applyAlignment="1">
      <alignment horizontal="center" vertical="center"/>
    </xf>
    <xf numFmtId="164" fontId="6" fillId="9" borderId="34" xfId="4" applyNumberFormat="1" applyFont="1" applyFill="1" applyBorder="1" applyAlignment="1">
      <alignment horizontal="center" vertical="center"/>
    </xf>
    <xf numFmtId="164" fontId="6" fillId="9" borderId="35" xfId="4" applyNumberFormat="1" applyFont="1" applyFill="1" applyBorder="1" applyAlignment="1">
      <alignment horizontal="center" vertical="center"/>
    </xf>
    <xf numFmtId="0" fontId="4" fillId="0" borderId="0" xfId="4" applyFont="1" applyBorder="1" applyAlignment="1">
      <alignment vertical="center" wrapText="1"/>
    </xf>
    <xf numFmtId="164" fontId="6" fillId="10" borderId="36" xfId="4" applyNumberFormat="1" applyFont="1" applyFill="1" applyBorder="1" applyAlignment="1">
      <alignment horizontal="center" vertical="center"/>
    </xf>
    <xf numFmtId="164" fontId="4" fillId="0" borderId="37" xfId="4" quotePrefix="1" applyNumberFormat="1" applyFont="1" applyBorder="1" applyAlignment="1">
      <alignment horizontal="center" vertical="center"/>
    </xf>
    <xf numFmtId="165" fontId="4" fillId="0" borderId="38" xfId="4" applyNumberFormat="1" applyFont="1" applyBorder="1" applyAlignment="1">
      <alignment vertical="center"/>
    </xf>
    <xf numFmtId="164" fontId="4" fillId="0" borderId="38" xfId="4" applyNumberFormat="1" applyFont="1" applyBorder="1" applyAlignment="1">
      <alignment horizontal="center" vertical="center"/>
    </xf>
    <xf numFmtId="0" fontId="4" fillId="0" borderId="39" xfId="4" applyFont="1" applyBorder="1" applyAlignment="1">
      <alignment vertical="center"/>
    </xf>
    <xf numFmtId="164" fontId="6" fillId="10" borderId="34" xfId="4" applyNumberFormat="1" applyFont="1" applyFill="1" applyBorder="1" applyAlignment="1">
      <alignment horizontal="center" vertical="center"/>
    </xf>
    <xf numFmtId="164" fontId="4" fillId="0" borderId="40" xfId="4" quotePrefix="1" applyNumberFormat="1" applyFont="1" applyBorder="1" applyAlignment="1">
      <alignment horizontal="center" vertical="center"/>
    </xf>
    <xf numFmtId="0" fontId="4" fillId="0" borderId="0" xfId="4" applyFont="1" applyAlignment="1">
      <alignment vertical="center"/>
    </xf>
    <xf numFmtId="164" fontId="6" fillId="10" borderId="41" xfId="4" applyNumberFormat="1" applyFont="1" applyFill="1" applyBorder="1" applyAlignment="1">
      <alignment horizontal="center" vertical="center"/>
    </xf>
    <xf numFmtId="165" fontId="4" fillId="0" borderId="42" xfId="4" applyNumberFormat="1" applyFont="1" applyBorder="1" applyAlignment="1">
      <alignment vertical="center"/>
    </xf>
    <xf numFmtId="164" fontId="4" fillId="0" borderId="42" xfId="4" applyNumberFormat="1" applyFont="1" applyBorder="1" applyAlignment="1">
      <alignment horizontal="center" vertical="center"/>
    </xf>
    <xf numFmtId="164" fontId="4" fillId="0" borderId="0" xfId="4" quotePrefix="1" applyNumberFormat="1" applyFont="1" applyBorder="1" applyAlignment="1">
      <alignment horizontal="center" vertical="center"/>
    </xf>
    <xf numFmtId="164" fontId="4" fillId="0" borderId="43" xfId="4" applyNumberFormat="1" applyFont="1" applyBorder="1" applyAlignment="1">
      <alignment vertical="center"/>
    </xf>
    <xf numFmtId="0" fontId="6" fillId="0" borderId="0" xfId="4" applyFont="1" applyBorder="1" applyAlignment="1">
      <alignment horizontal="center" vertical="center"/>
    </xf>
    <xf numFmtId="165" fontId="7" fillId="0" borderId="0" xfId="4" applyNumberFormat="1" applyFont="1" applyBorder="1" applyAlignment="1">
      <alignment horizontal="right" vertical="center"/>
    </xf>
    <xf numFmtId="166" fontId="7" fillId="0" borderId="8" xfId="4" applyNumberFormat="1" applyFont="1" applyBorder="1" applyAlignment="1">
      <alignment horizontal="center" vertical="center"/>
    </xf>
    <xf numFmtId="168" fontId="8" fillId="0" borderId="0" xfId="5" applyNumberFormat="1" applyFont="1" applyAlignment="1">
      <alignment horizontal="center" vertical="center"/>
    </xf>
    <xf numFmtId="164" fontId="6" fillId="11" borderId="44" xfId="4" applyNumberFormat="1" applyFont="1" applyFill="1" applyBorder="1" applyAlignment="1">
      <alignment horizontal="center" vertical="center"/>
    </xf>
    <xf numFmtId="164" fontId="6" fillId="11" borderId="45" xfId="4" applyNumberFormat="1" applyFont="1" applyFill="1" applyBorder="1" applyAlignment="1">
      <alignment horizontal="center" vertical="center"/>
    </xf>
    <xf numFmtId="164" fontId="6" fillId="11" borderId="46" xfId="4" applyNumberFormat="1" applyFont="1" applyFill="1" applyBorder="1" applyAlignment="1">
      <alignment horizontal="center" vertical="center"/>
    </xf>
    <xf numFmtId="0" fontId="6" fillId="11" borderId="44" xfId="4" applyFont="1" applyFill="1" applyBorder="1" applyAlignment="1">
      <alignment horizontal="center" vertical="center"/>
    </xf>
    <xf numFmtId="165" fontId="4" fillId="0" borderId="47" xfId="4" applyNumberFormat="1" applyFont="1" applyBorder="1" applyAlignment="1">
      <alignment vertical="center"/>
    </xf>
    <xf numFmtId="164" fontId="4" fillId="0" borderId="48" xfId="4" applyNumberFormat="1" applyFont="1" applyBorder="1" applyAlignment="1">
      <alignment horizontal="center" vertical="center"/>
    </xf>
    <xf numFmtId="0" fontId="5" fillId="0" borderId="49" xfId="4" applyFont="1" applyBorder="1" applyAlignment="1">
      <alignment horizontal="left" vertical="center" wrapText="1"/>
    </xf>
    <xf numFmtId="0" fontId="5" fillId="0" borderId="49" xfId="4" applyFont="1" applyBorder="1" applyAlignment="1">
      <alignment vertical="center" wrapText="1"/>
    </xf>
    <xf numFmtId="0" fontId="4" fillId="0" borderId="50" xfId="4" applyFont="1" applyBorder="1" applyAlignment="1">
      <alignment vertical="center"/>
    </xf>
    <xf numFmtId="165" fontId="4" fillId="0" borderId="51" xfId="4" applyNumberFormat="1" applyFont="1" applyBorder="1" applyAlignment="1">
      <alignment vertical="center"/>
    </xf>
    <xf numFmtId="164" fontId="4" fillId="0" borderId="0" xfId="4" applyNumberFormat="1" applyFont="1" applyBorder="1" applyAlignment="1">
      <alignment horizontal="center" vertical="center"/>
    </xf>
    <xf numFmtId="0" fontId="5" fillId="0" borderId="52" xfId="4" applyFont="1" applyBorder="1" applyAlignment="1">
      <alignment horizontal="left" vertical="center" wrapText="1"/>
    </xf>
    <xf numFmtId="0" fontId="5" fillId="0" borderId="53" xfId="4" applyFont="1" applyBorder="1" applyAlignment="1">
      <alignment vertical="center" wrapText="1"/>
    </xf>
    <xf numFmtId="164" fontId="6" fillId="11" borderId="54" xfId="4" applyNumberFormat="1" applyFont="1" applyFill="1" applyBorder="1" applyAlignment="1">
      <alignment horizontal="center" vertical="center"/>
    </xf>
    <xf numFmtId="165" fontId="4" fillId="0" borderId="55" xfId="4" applyNumberFormat="1" applyFont="1" applyBorder="1" applyAlignment="1">
      <alignment vertical="center"/>
    </xf>
    <xf numFmtId="164" fontId="4" fillId="0" borderId="56" xfId="4" applyNumberFormat="1" applyFont="1" applyBorder="1" applyAlignment="1">
      <alignment horizontal="center" vertical="center"/>
    </xf>
    <xf numFmtId="0" fontId="5" fillId="0" borderId="53" xfId="4" applyFont="1" applyBorder="1" applyAlignment="1">
      <alignment horizontal="left" vertical="center" wrapText="1"/>
    </xf>
    <xf numFmtId="164" fontId="4" fillId="0" borderId="53" xfId="4" applyNumberFormat="1" applyFont="1" applyBorder="1" applyAlignment="1">
      <alignment horizontal="center" vertical="center"/>
    </xf>
    <xf numFmtId="0" fontId="5" fillId="0" borderId="53" xfId="4" applyFont="1" applyBorder="1" applyAlignment="1">
      <alignment horizontal="left" vertical="center"/>
    </xf>
    <xf numFmtId="0" fontId="4" fillId="0" borderId="57" xfId="4" applyFont="1" applyBorder="1" applyAlignment="1">
      <alignment vertical="center"/>
    </xf>
    <xf numFmtId="165" fontId="4" fillId="0" borderId="39" xfId="4" applyNumberFormat="1" applyFont="1" applyBorder="1" applyAlignment="1">
      <alignment horizontal="center" vertical="center"/>
    </xf>
    <xf numFmtId="166" fontId="4" fillId="0" borderId="39" xfId="4" applyNumberFormat="1" applyFont="1" applyBorder="1" applyAlignment="1">
      <alignment horizontal="center" vertical="center"/>
    </xf>
    <xf numFmtId="166" fontId="4" fillId="0" borderId="58" xfId="4" applyNumberFormat="1" applyFont="1" applyBorder="1" applyAlignment="1">
      <alignment horizontal="center" vertical="center"/>
    </xf>
    <xf numFmtId="164" fontId="6" fillId="11" borderId="59" xfId="4" applyNumberFormat="1" applyFont="1" applyFill="1" applyBorder="1" applyAlignment="1">
      <alignment horizontal="center" vertical="center"/>
    </xf>
    <xf numFmtId="0" fontId="5" fillId="0" borderId="0" xfId="4" applyFont="1" applyBorder="1" applyAlignment="1">
      <alignment horizontal="left" vertical="center" wrapText="1"/>
    </xf>
    <xf numFmtId="0" fontId="5" fillId="0" borderId="60" xfId="4" applyFont="1" applyBorder="1" applyAlignment="1">
      <alignment vertical="center" wrapText="1"/>
    </xf>
    <xf numFmtId="165" fontId="4" fillId="0" borderId="0" xfId="4" applyNumberFormat="1" applyFont="1" applyAlignment="1">
      <alignment horizontal="center" vertical="center"/>
    </xf>
    <xf numFmtId="166" fontId="4" fillId="0" borderId="0" xfId="4" applyNumberFormat="1" applyFont="1" applyAlignment="1">
      <alignment horizontal="center" vertical="center"/>
    </xf>
    <xf numFmtId="165" fontId="4" fillId="0" borderId="61" xfId="4" applyNumberFormat="1" applyFont="1" applyBorder="1" applyAlignment="1">
      <alignment vertical="center"/>
    </xf>
    <xf numFmtId="164" fontId="4" fillId="0" borderId="62" xfId="4" applyNumberFormat="1" applyFont="1" applyBorder="1" applyAlignment="1">
      <alignment horizontal="center" vertical="center"/>
    </xf>
    <xf numFmtId="0" fontId="5" fillId="0" borderId="63" xfId="4" applyFont="1" applyBorder="1" applyAlignment="1">
      <alignment vertical="center" wrapText="1"/>
    </xf>
    <xf numFmtId="0" fontId="5" fillId="0" borderId="60" xfId="4" applyFont="1" applyBorder="1" applyAlignment="1">
      <alignment horizontal="left" vertical="center"/>
    </xf>
    <xf numFmtId="164" fontId="4" fillId="0" borderId="64" xfId="4" applyNumberFormat="1" applyFont="1" applyBorder="1" applyAlignment="1">
      <alignment vertical="center"/>
    </xf>
    <xf numFmtId="164" fontId="6" fillId="12" borderId="65" xfId="4" applyNumberFormat="1" applyFont="1" applyFill="1" applyBorder="1" applyAlignment="1">
      <alignment horizontal="center" vertical="center"/>
    </xf>
    <xf numFmtId="165" fontId="4" fillId="0" borderId="65" xfId="4" applyNumberFormat="1" applyFont="1" applyBorder="1" applyAlignment="1">
      <alignment vertical="center"/>
    </xf>
    <xf numFmtId="164" fontId="6" fillId="12" borderId="68" xfId="4" applyNumberFormat="1" applyFont="1" applyFill="1" applyBorder="1" applyAlignment="1">
      <alignment horizontal="center" vertical="center"/>
    </xf>
    <xf numFmtId="165" fontId="4" fillId="0" borderId="68" xfId="4" applyNumberFormat="1" applyFont="1" applyBorder="1" applyAlignment="1">
      <alignment vertical="center"/>
    </xf>
    <xf numFmtId="165" fontId="4" fillId="0" borderId="71" xfId="4" applyNumberFormat="1" applyFont="1" applyBorder="1" applyAlignment="1">
      <alignment vertical="center"/>
    </xf>
    <xf numFmtId="164" fontId="4" fillId="0" borderId="72" xfId="4" applyNumberFormat="1" applyFont="1" applyBorder="1" applyAlignment="1">
      <alignment vertical="center"/>
    </xf>
    <xf numFmtId="164" fontId="6" fillId="13" borderId="73" xfId="4" applyNumberFormat="1" applyFont="1" applyFill="1" applyBorder="1" applyAlignment="1">
      <alignment horizontal="center" vertical="center"/>
    </xf>
    <xf numFmtId="164" fontId="6" fillId="13" borderId="74" xfId="4" applyNumberFormat="1" applyFont="1" applyFill="1" applyBorder="1" applyAlignment="1">
      <alignment horizontal="center" vertical="center"/>
    </xf>
    <xf numFmtId="164" fontId="4" fillId="0" borderId="74" xfId="4" applyNumberFormat="1" applyFont="1" applyBorder="1" applyAlignment="1">
      <alignment vertical="center"/>
    </xf>
    <xf numFmtId="1" fontId="4" fillId="0" borderId="74" xfId="4" applyNumberFormat="1" applyFont="1" applyBorder="1" applyAlignment="1">
      <alignment horizontal="center" vertical="center"/>
    </xf>
    <xf numFmtId="165" fontId="4" fillId="0" borderId="74" xfId="4" applyNumberFormat="1" applyFont="1" applyBorder="1" applyAlignment="1">
      <alignment vertical="center"/>
    </xf>
    <xf numFmtId="164" fontId="4" fillId="0" borderId="75" xfId="4" applyNumberFormat="1" applyFont="1" applyBorder="1" applyAlignment="1">
      <alignment vertical="center"/>
    </xf>
    <xf numFmtId="1" fontId="4" fillId="0" borderId="75" xfId="4" applyNumberFormat="1" applyFont="1" applyBorder="1" applyAlignment="1">
      <alignment horizontal="center" vertical="center"/>
    </xf>
    <xf numFmtId="165" fontId="4" fillId="0" borderId="75" xfId="4" applyNumberFormat="1" applyFont="1" applyBorder="1" applyAlignment="1">
      <alignment vertical="center"/>
    </xf>
    <xf numFmtId="165" fontId="4" fillId="0" borderId="76" xfId="4" applyNumberFormat="1" applyFont="1" applyBorder="1" applyAlignment="1">
      <alignment vertical="center"/>
    </xf>
    <xf numFmtId="164" fontId="6" fillId="0" borderId="73" xfId="4" applyNumberFormat="1" applyFont="1" applyBorder="1" applyAlignment="1">
      <alignment vertical="center"/>
    </xf>
    <xf numFmtId="1" fontId="4" fillId="0" borderId="73" xfId="4" applyNumberFormat="1" applyFont="1" applyBorder="1" applyAlignment="1">
      <alignment horizontal="center" vertical="center"/>
    </xf>
    <xf numFmtId="165" fontId="4" fillId="0" borderId="73" xfId="4" applyNumberFormat="1" applyFont="1" applyBorder="1" applyAlignment="1">
      <alignment vertical="center"/>
    </xf>
    <xf numFmtId="165" fontId="6" fillId="0" borderId="73" xfId="4" applyNumberFormat="1" applyFont="1" applyBorder="1" applyAlignment="1">
      <alignment vertical="center"/>
    </xf>
    <xf numFmtId="164" fontId="4" fillId="0" borderId="39" xfId="4" applyNumberFormat="1" applyFont="1" applyBorder="1" applyAlignment="1">
      <alignment vertical="center"/>
    </xf>
    <xf numFmtId="164" fontId="4" fillId="0" borderId="77" xfId="4" applyNumberFormat="1" applyFont="1" applyBorder="1" applyAlignment="1">
      <alignment vertical="center"/>
    </xf>
    <xf numFmtId="0" fontId="4" fillId="0" borderId="58" xfId="4" applyFont="1" applyBorder="1" applyAlignment="1">
      <alignment vertical="center"/>
    </xf>
    <xf numFmtId="164" fontId="4" fillId="0" borderId="0" xfId="4" applyNumberFormat="1" applyFont="1" applyAlignment="1">
      <alignment vertical="center"/>
    </xf>
    <xf numFmtId="164" fontId="4" fillId="0" borderId="0" xfId="4" applyNumberFormat="1" applyFont="1" applyAlignment="1">
      <alignment horizontal="center" vertical="center"/>
    </xf>
    <xf numFmtId="0" fontId="8" fillId="14" borderId="0" xfId="4" applyFont="1" applyFill="1" applyAlignment="1">
      <alignment vertical="center"/>
    </xf>
    <xf numFmtId="0" fontId="8" fillId="14" borderId="0" xfId="4" applyFont="1" applyFill="1" applyAlignment="1">
      <alignment vertical="center" wrapText="1"/>
    </xf>
    <xf numFmtId="0" fontId="1" fillId="0" borderId="0" xfId="4" applyAlignment="1">
      <alignment vertical="center" wrapText="1"/>
    </xf>
    <xf numFmtId="0" fontId="8" fillId="0" borderId="0" xfId="4" applyFont="1" applyAlignment="1">
      <alignment vertical="center"/>
    </xf>
    <xf numFmtId="0" fontId="11" fillId="0" borderId="78" xfId="4" applyFont="1" applyBorder="1" applyAlignment="1">
      <alignment horizontal="center" vertical="center"/>
    </xf>
    <xf numFmtId="0" fontId="11" fillId="0" borderId="79" xfId="4" applyFont="1" applyBorder="1" applyAlignment="1">
      <alignment horizontal="center" vertical="center"/>
    </xf>
    <xf numFmtId="0" fontId="8" fillId="0" borderId="80" xfId="4" applyFont="1" applyBorder="1" applyAlignment="1">
      <alignment vertical="center"/>
    </xf>
    <xf numFmtId="43" fontId="8" fillId="0" borderId="81" xfId="2" applyNumberFormat="1" applyFont="1" applyBorder="1" applyAlignment="1">
      <alignment vertical="center"/>
    </xf>
    <xf numFmtId="43" fontId="8" fillId="0" borderId="0" xfId="4" applyNumberFormat="1" applyFont="1" applyAlignment="1">
      <alignment vertical="center"/>
    </xf>
    <xf numFmtId="0" fontId="8" fillId="0" borderId="82" xfId="4" applyFont="1" applyBorder="1" applyAlignment="1">
      <alignment vertical="center"/>
    </xf>
    <xf numFmtId="43" fontId="8" fillId="0" borderId="83" xfId="2" applyNumberFormat="1" applyFont="1" applyBorder="1" applyAlignment="1">
      <alignment vertical="center"/>
    </xf>
    <xf numFmtId="0" fontId="8" fillId="0" borderId="84" xfId="4" applyFont="1" applyBorder="1" applyAlignment="1">
      <alignment vertical="center"/>
    </xf>
    <xf numFmtId="43" fontId="8" fillId="0" borderId="85" xfId="2" applyNumberFormat="1" applyFont="1" applyBorder="1" applyAlignment="1">
      <alignment vertical="center"/>
    </xf>
    <xf numFmtId="170" fontId="1" fillId="0" borderId="0" xfId="4" applyNumberFormat="1"/>
    <xf numFmtId="0" fontId="1" fillId="14" borderId="0" xfId="4" applyFill="1"/>
    <xf numFmtId="0" fontId="1" fillId="14" borderId="0" xfId="4" applyFill="1" applyAlignment="1">
      <alignment vertical="top" wrapText="1"/>
    </xf>
    <xf numFmtId="0" fontId="1" fillId="0" borderId="0" xfId="4" applyAlignment="1">
      <alignment vertical="top" wrapText="1"/>
    </xf>
    <xf numFmtId="170" fontId="8" fillId="14" borderId="0" xfId="4" applyNumberFormat="1" applyFont="1" applyFill="1" applyAlignment="1">
      <alignment vertical="center"/>
    </xf>
    <xf numFmtId="170" fontId="8" fillId="0" borderId="0" xfId="4" applyNumberFormat="1" applyFont="1" applyAlignment="1">
      <alignment vertical="center"/>
    </xf>
    <xf numFmtId="170" fontId="11" fillId="0" borderId="89" xfId="4" applyNumberFormat="1" applyFont="1" applyBorder="1" applyAlignment="1">
      <alignment horizontal="center" vertical="center"/>
    </xf>
    <xf numFmtId="170" fontId="11" fillId="0" borderId="88" xfId="4" applyNumberFormat="1" applyFont="1" applyBorder="1" applyAlignment="1">
      <alignment horizontal="center" vertical="center"/>
    </xf>
    <xf numFmtId="170" fontId="11" fillId="0" borderId="86" xfId="4" applyNumberFormat="1" applyFont="1" applyBorder="1" applyAlignment="1">
      <alignment horizontal="center" vertical="center"/>
    </xf>
    <xf numFmtId="170" fontId="11" fillId="0" borderId="87" xfId="4" applyNumberFormat="1" applyFont="1" applyBorder="1" applyAlignment="1">
      <alignment horizontal="center" vertical="center"/>
    </xf>
    <xf numFmtId="170" fontId="6" fillId="0" borderId="90" xfId="4" applyNumberFormat="1" applyFont="1" applyBorder="1" applyAlignment="1">
      <alignment horizontal="left" vertical="center"/>
    </xf>
    <xf numFmtId="170" fontId="8" fillId="0" borderId="91" xfId="8" applyNumberFormat="1" applyFont="1" applyBorder="1" applyAlignment="1">
      <alignment vertical="center"/>
    </xf>
    <xf numFmtId="170" fontId="8" fillId="0" borderId="92" xfId="8" applyNumberFormat="1" applyFont="1" applyBorder="1" applyAlignment="1">
      <alignment vertical="center"/>
    </xf>
    <xf numFmtId="170" fontId="8" fillId="0" borderId="93" xfId="4" applyNumberFormat="1" applyFont="1" applyBorder="1" applyAlignment="1">
      <alignment vertical="center"/>
    </xf>
    <xf numFmtId="170" fontId="8" fillId="0" borderId="94" xfId="8" applyNumberFormat="1" applyFont="1" applyBorder="1" applyAlignment="1">
      <alignment vertical="center"/>
    </xf>
    <xf numFmtId="9" fontId="11" fillId="0" borderId="95" xfId="4" applyNumberFormat="1" applyFont="1" applyBorder="1" applyAlignment="1">
      <alignment horizontal="center" vertical="center"/>
    </xf>
    <xf numFmtId="170" fontId="8" fillId="0" borderId="96" xfId="8" applyNumberFormat="1" applyFont="1" applyBorder="1" applyAlignment="1">
      <alignment vertical="center"/>
    </xf>
    <xf numFmtId="170" fontId="8" fillId="0" borderId="97" xfId="8" applyNumberFormat="1" applyFont="1" applyBorder="1" applyAlignment="1">
      <alignment vertical="center"/>
    </xf>
    <xf numFmtId="170" fontId="8" fillId="0" borderId="98" xfId="8" applyNumberFormat="1" applyFont="1" applyBorder="1" applyAlignment="1">
      <alignment vertical="center"/>
    </xf>
    <xf numFmtId="9" fontId="11" fillId="0" borderId="99" xfId="4" applyNumberFormat="1" applyFont="1" applyBorder="1" applyAlignment="1">
      <alignment horizontal="center" vertical="center"/>
    </xf>
    <xf numFmtId="170" fontId="8" fillId="0" borderId="100" xfId="8" applyNumberFormat="1" applyFont="1" applyBorder="1" applyAlignment="1">
      <alignment vertical="center"/>
    </xf>
    <xf numFmtId="170" fontId="8" fillId="0" borderId="101" xfId="8" applyNumberFormat="1" applyFont="1" applyBorder="1" applyAlignment="1">
      <alignment vertical="center"/>
    </xf>
    <xf numFmtId="170" fontId="8" fillId="0" borderId="102" xfId="8" applyNumberFormat="1" applyFont="1" applyBorder="1" applyAlignment="1">
      <alignment vertical="center"/>
    </xf>
    <xf numFmtId="0" fontId="1" fillId="14" borderId="103" xfId="4" applyFill="1" applyBorder="1"/>
    <xf numFmtId="170" fontId="11" fillId="0" borderId="109" xfId="4" applyNumberFormat="1" applyFont="1" applyBorder="1" applyAlignment="1">
      <alignment horizontal="center" vertical="center"/>
    </xf>
    <xf numFmtId="0" fontId="1" fillId="14" borderId="110" xfId="4" applyFill="1" applyBorder="1"/>
    <xf numFmtId="170" fontId="4" fillId="0" borderId="113" xfId="8" applyNumberFormat="1" applyFont="1" applyBorder="1" applyAlignment="1">
      <alignment vertical="center"/>
    </xf>
    <xf numFmtId="170" fontId="4" fillId="0" borderId="114" xfId="8" applyNumberFormat="1" applyFont="1" applyBorder="1" applyAlignment="1">
      <alignment vertical="center"/>
    </xf>
    <xf numFmtId="170" fontId="4" fillId="0" borderId="115" xfId="8" applyNumberFormat="1" applyFont="1" applyBorder="1" applyAlignment="1">
      <alignment vertical="center"/>
    </xf>
    <xf numFmtId="170" fontId="4" fillId="0" borderId="116" xfId="8" applyNumberFormat="1" applyFont="1" applyBorder="1" applyAlignment="1">
      <alignment vertical="center"/>
    </xf>
    <xf numFmtId="171" fontId="4" fillId="0" borderId="119" xfId="8" applyNumberFormat="1" applyFont="1" applyBorder="1" applyAlignment="1">
      <alignment vertical="center"/>
    </xf>
    <xf numFmtId="171" fontId="4" fillId="0" borderId="120" xfId="8" applyNumberFormat="1" applyFont="1" applyBorder="1" applyAlignment="1">
      <alignment vertical="center"/>
    </xf>
    <xf numFmtId="171" fontId="4" fillId="0" borderId="119" xfId="4" applyNumberFormat="1" applyFont="1" applyBorder="1" applyAlignment="1">
      <alignment vertical="center"/>
    </xf>
    <xf numFmtId="171" fontId="4" fillId="0" borderId="121" xfId="8" applyNumberFormat="1" applyFont="1" applyBorder="1" applyAlignment="1">
      <alignment vertical="center"/>
    </xf>
    <xf numFmtId="171" fontId="4" fillId="0" borderId="124" xfId="8" applyNumberFormat="1" applyFont="1" applyBorder="1" applyAlignment="1">
      <alignment vertical="center"/>
    </xf>
    <xf numFmtId="171" fontId="4" fillId="0" borderId="125" xfId="8" applyNumberFormat="1" applyFont="1" applyBorder="1" applyAlignment="1">
      <alignment vertical="center"/>
    </xf>
    <xf numFmtId="171" fontId="4" fillId="0" borderId="126" xfId="8" applyNumberFormat="1" applyFont="1" applyBorder="1" applyAlignment="1">
      <alignment vertical="center"/>
    </xf>
    <xf numFmtId="171" fontId="4" fillId="0" borderId="129" xfId="8" applyNumberFormat="1" applyFont="1" applyBorder="1" applyAlignment="1">
      <alignment vertical="center"/>
    </xf>
    <xf numFmtId="171" fontId="4" fillId="0" borderId="130" xfId="8" applyNumberFormat="1" applyFont="1" applyBorder="1" applyAlignment="1">
      <alignment vertical="center"/>
    </xf>
    <xf numFmtId="171" fontId="4" fillId="0" borderId="131" xfId="8" applyNumberFormat="1" applyFont="1" applyBorder="1" applyAlignment="1">
      <alignment vertical="center"/>
    </xf>
    <xf numFmtId="0" fontId="6" fillId="14" borderId="0" xfId="4" applyFont="1" applyFill="1"/>
    <xf numFmtId="170" fontId="11" fillId="0" borderId="132" xfId="8" applyNumberFormat="1" applyFont="1" applyBorder="1" applyAlignment="1">
      <alignment vertical="center"/>
    </xf>
    <xf numFmtId="170" fontId="11" fillId="0" borderId="109" xfId="8" applyNumberFormat="1" applyFont="1" applyBorder="1" applyAlignment="1">
      <alignment vertical="center"/>
    </xf>
    <xf numFmtId="0" fontId="6" fillId="0" borderId="0" xfId="4" applyFont="1"/>
    <xf numFmtId="170" fontId="11" fillId="0" borderId="136" xfId="4" applyNumberFormat="1" applyFont="1" applyBorder="1" applyAlignment="1">
      <alignment horizontal="center" vertical="center"/>
    </xf>
    <xf numFmtId="170" fontId="11" fillId="0" borderId="137" xfId="4" applyNumberFormat="1" applyFont="1" applyBorder="1" applyAlignment="1">
      <alignment horizontal="center" vertical="center"/>
    </xf>
    <xf numFmtId="170" fontId="8" fillId="0" borderId="0" xfId="4" applyNumberFormat="1" applyFont="1" applyAlignment="1">
      <alignment horizontal="center" vertical="center"/>
    </xf>
    <xf numFmtId="170" fontId="4" fillId="0" borderId="141" xfId="8" applyNumberFormat="1" applyFont="1" applyBorder="1" applyAlignment="1">
      <alignment vertical="center"/>
    </xf>
    <xf numFmtId="170" fontId="4" fillId="0" borderId="139" xfId="8" applyNumberFormat="1" applyFont="1" applyBorder="1" applyAlignment="1">
      <alignment vertical="center"/>
    </xf>
    <xf numFmtId="170" fontId="4" fillId="0" borderId="140" xfId="8" applyNumberFormat="1" applyFont="1" applyBorder="1" applyAlignment="1">
      <alignment vertical="center"/>
    </xf>
    <xf numFmtId="171" fontId="4" fillId="0" borderId="145" xfId="8" applyNumberFormat="1" applyFont="1" applyBorder="1" applyAlignment="1">
      <alignment vertical="center"/>
    </xf>
    <xf numFmtId="171" fontId="4" fillId="0" borderId="143" xfId="8" applyNumberFormat="1" applyFont="1" applyBorder="1" applyAlignment="1">
      <alignment vertical="center"/>
    </xf>
    <xf numFmtId="171" fontId="4" fillId="0" borderId="144" xfId="8" applyNumberFormat="1" applyFont="1" applyBorder="1" applyAlignment="1">
      <alignment vertical="center"/>
    </xf>
    <xf numFmtId="171" fontId="4" fillId="0" borderId="146" xfId="8" applyNumberFormat="1" applyFont="1" applyBorder="1" applyAlignment="1">
      <alignment vertical="center"/>
    </xf>
    <xf numFmtId="171" fontId="4" fillId="0" borderId="147" xfId="8" applyNumberFormat="1" applyFont="1" applyBorder="1" applyAlignment="1">
      <alignment vertical="center"/>
    </xf>
    <xf numFmtId="171" fontId="4" fillId="0" borderId="148" xfId="8" applyNumberFormat="1" applyFont="1" applyBorder="1" applyAlignment="1">
      <alignment vertical="center"/>
    </xf>
    <xf numFmtId="0" fontId="3" fillId="14" borderId="0" xfId="4" applyFont="1" applyFill="1"/>
    <xf numFmtId="170" fontId="11" fillId="0" borderId="149" xfId="8" applyNumberFormat="1" applyFont="1" applyBorder="1" applyAlignment="1">
      <alignment vertical="center"/>
    </xf>
    <xf numFmtId="170" fontId="11" fillId="0" borderId="150" xfId="8" applyNumberFormat="1" applyFont="1" applyBorder="1" applyAlignment="1">
      <alignment vertical="center"/>
    </xf>
    <xf numFmtId="170" fontId="11" fillId="0" borderId="151" xfId="8" applyNumberFormat="1" applyFont="1" applyBorder="1" applyAlignment="1">
      <alignment vertical="center"/>
    </xf>
    <xf numFmtId="170" fontId="11" fillId="0" borderId="0" xfId="4" applyNumberFormat="1" applyFont="1" applyAlignment="1">
      <alignment vertical="center"/>
    </xf>
    <xf numFmtId="0" fontId="3" fillId="0" borderId="0" xfId="4" applyFont="1"/>
    <xf numFmtId="170" fontId="3" fillId="0" borderId="0" xfId="4" applyNumberFormat="1" applyFont="1"/>
    <xf numFmtId="0" fontId="1" fillId="14" borderId="0" xfId="4" applyFill="1" applyAlignment="1"/>
    <xf numFmtId="170" fontId="8" fillId="0" borderId="152" xfId="8" applyNumberFormat="1" applyFont="1" applyBorder="1" applyAlignment="1"/>
    <xf numFmtId="170" fontId="8" fillId="0" borderId="147" xfId="8" applyNumberFormat="1" applyFont="1" applyBorder="1" applyAlignment="1"/>
    <xf numFmtId="170" fontId="8" fillId="0" borderId="148" xfId="8" applyNumberFormat="1" applyFont="1" applyBorder="1" applyAlignment="1"/>
    <xf numFmtId="170" fontId="8" fillId="0" borderId="0" xfId="4" applyNumberFormat="1" applyFont="1" applyAlignment="1"/>
    <xf numFmtId="0" fontId="1" fillId="0" borderId="0" xfId="4" applyAlignment="1"/>
    <xf numFmtId="170" fontId="8" fillId="14" borderId="0" xfId="4" applyNumberFormat="1" applyFont="1" applyFill="1" applyBorder="1" applyAlignment="1">
      <alignment horizontal="left" vertical="center" wrapText="1"/>
    </xf>
    <xf numFmtId="170" fontId="8" fillId="14" borderId="0" xfId="8" applyNumberFormat="1" applyFont="1" applyFill="1" applyBorder="1" applyAlignment="1">
      <alignment vertical="center"/>
    </xf>
    <xf numFmtId="170" fontId="8" fillId="14" borderId="0" xfId="4" applyNumberFormat="1" applyFont="1" applyFill="1" applyBorder="1" applyAlignment="1">
      <alignment vertical="center"/>
    </xf>
    <xf numFmtId="170" fontId="13" fillId="0" borderId="0" xfId="4" applyNumberFormat="1" applyFont="1" applyAlignment="1">
      <alignment vertical="center"/>
    </xf>
    <xf numFmtId="0" fontId="1" fillId="0" borderId="0" xfId="4" applyAlignment="1">
      <alignment vertical="center"/>
    </xf>
    <xf numFmtId="9" fontId="11" fillId="0" borderId="0" xfId="4" applyNumberFormat="1" applyFont="1" applyBorder="1" applyAlignment="1">
      <alignment horizontal="center" vertical="center"/>
    </xf>
    <xf numFmtId="170" fontId="8" fillId="0" borderId="0" xfId="8" applyNumberFormat="1" applyFont="1" applyBorder="1" applyAlignment="1">
      <alignment vertical="center"/>
    </xf>
    <xf numFmtId="0" fontId="1" fillId="14" borderId="0" xfId="4" applyFill="1" applyBorder="1"/>
    <xf numFmtId="170" fontId="11" fillId="0" borderId="0" xfId="4" applyNumberFormat="1" applyFont="1" applyBorder="1" applyAlignment="1">
      <alignment horizontal="left" vertical="center"/>
    </xf>
    <xf numFmtId="170" fontId="11" fillId="0" borderId="0" xfId="8" applyNumberFormat="1" applyFont="1" applyBorder="1" applyAlignment="1">
      <alignment vertical="center"/>
    </xf>
    <xf numFmtId="0" fontId="8" fillId="0" borderId="0" xfId="4" applyNumberFormat="1" applyFont="1" applyBorder="1" applyAlignment="1">
      <alignment horizontal="left" wrapText="1"/>
    </xf>
    <xf numFmtId="170" fontId="8" fillId="0" borderId="0" xfId="8" applyNumberFormat="1" applyFont="1" applyBorder="1" applyAlignment="1"/>
    <xf numFmtId="170" fontId="11" fillId="0" borderId="154" xfId="4" applyNumberFormat="1" applyFont="1" applyBorder="1" applyAlignment="1">
      <alignment horizontal="center" vertical="center"/>
    </xf>
    <xf numFmtId="170" fontId="8" fillId="0" borderId="154" xfId="8" applyNumberFormat="1" applyFont="1" applyBorder="1" applyAlignment="1">
      <alignment vertical="center"/>
    </xf>
    <xf numFmtId="171" fontId="8" fillId="0" borderId="154" xfId="8" applyNumberFormat="1" applyFont="1" applyBorder="1" applyAlignment="1">
      <alignment vertical="center"/>
    </xf>
    <xf numFmtId="170" fontId="12" fillId="0" borderId="154" xfId="8" applyNumberFormat="1" applyFont="1" applyBorder="1" applyAlignment="1">
      <alignment vertical="center"/>
    </xf>
    <xf numFmtId="171" fontId="12" fillId="0" borderId="154" xfId="8" applyNumberFormat="1" applyFont="1" applyBorder="1" applyAlignment="1">
      <alignment vertical="center"/>
    </xf>
    <xf numFmtId="170" fontId="11" fillId="0" borderId="154" xfId="8" applyNumberFormat="1" applyFont="1" applyBorder="1" applyAlignment="1">
      <alignment vertical="center"/>
    </xf>
    <xf numFmtId="0" fontId="8" fillId="0" borderId="0" xfId="4" applyFont="1" applyAlignment="1">
      <alignment horizontal="center" vertical="center"/>
    </xf>
    <xf numFmtId="0" fontId="8" fillId="0" borderId="0" xfId="4" applyFont="1" applyAlignment="1">
      <alignment vertical="top" wrapText="1"/>
    </xf>
    <xf numFmtId="0" fontId="11" fillId="0" borderId="155" xfId="4" applyFont="1" applyBorder="1" applyAlignment="1">
      <alignment horizontal="center" vertical="center" wrapText="1"/>
    </xf>
    <xf numFmtId="0" fontId="11" fillId="0" borderId="156" xfId="4" applyFont="1" applyBorder="1" applyAlignment="1">
      <alignment vertical="top" wrapText="1"/>
    </xf>
    <xf numFmtId="0" fontId="1" fillId="0" borderId="0" xfId="4" applyAlignment="1">
      <alignment horizontal="center"/>
    </xf>
    <xf numFmtId="0" fontId="8" fillId="0" borderId="157" xfId="4" applyFont="1" applyBorder="1" applyAlignment="1">
      <alignment horizontal="center" vertical="center"/>
    </xf>
    <xf numFmtId="9" fontId="8" fillId="0" borderId="0" xfId="13" applyFont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158" xfId="1" applyFont="1" applyBorder="1" applyAlignment="1">
      <alignment horizontal="center" vertical="center"/>
    </xf>
    <xf numFmtId="43" fontId="11" fillId="0" borderId="0" xfId="4" applyNumberFormat="1" applyFont="1" applyBorder="1" applyAlignment="1">
      <alignment horizontal="center" vertical="center"/>
    </xf>
    <xf numFmtId="0" fontId="17" fillId="0" borderId="159" xfId="4" applyFont="1" applyBorder="1" applyAlignment="1">
      <alignment horizontal="center" vertical="center"/>
    </xf>
    <xf numFmtId="0" fontId="17" fillId="0" borderId="160" xfId="4" applyFont="1" applyBorder="1" applyAlignment="1">
      <alignment horizontal="center" vertical="center"/>
    </xf>
    <xf numFmtId="0" fontId="8" fillId="0" borderId="161" xfId="4" applyFont="1" applyBorder="1" applyAlignment="1">
      <alignment horizontal="left" vertical="center"/>
    </xf>
    <xf numFmtId="170" fontId="4" fillId="0" borderId="162" xfId="10" applyFont="1" applyBorder="1" applyAlignment="1">
      <alignment vertical="center"/>
    </xf>
    <xf numFmtId="170" fontId="4" fillId="0" borderId="0" xfId="10" applyFont="1" applyAlignment="1">
      <alignment vertical="center"/>
    </xf>
    <xf numFmtId="170" fontId="4" fillId="0" borderId="161" xfId="10" applyFont="1" applyBorder="1" applyAlignment="1">
      <alignment vertical="center"/>
    </xf>
    <xf numFmtId="0" fontId="8" fillId="0" borderId="162" xfId="4" applyFont="1" applyBorder="1" applyAlignment="1">
      <alignment horizontal="left" vertical="center"/>
    </xf>
    <xf numFmtId="171" fontId="4" fillId="0" borderId="162" xfId="4" applyNumberFormat="1" applyFont="1" applyBorder="1" applyAlignment="1">
      <alignment vertical="center"/>
    </xf>
    <xf numFmtId="171" fontId="4" fillId="0" borderId="0" xfId="4" applyNumberFormat="1" applyFont="1" applyAlignment="1">
      <alignment vertical="center"/>
    </xf>
    <xf numFmtId="171" fontId="8" fillId="0" borderId="0" xfId="4" applyNumberFormat="1" applyFont="1" applyAlignment="1">
      <alignment vertical="center"/>
    </xf>
    <xf numFmtId="0" fontId="8" fillId="0" borderId="163" xfId="4" applyFont="1" applyBorder="1" applyAlignment="1">
      <alignment horizontal="left" vertical="center"/>
    </xf>
    <xf numFmtId="171" fontId="4" fillId="0" borderId="163" xfId="4" applyNumberFormat="1" applyFont="1" applyBorder="1" applyAlignment="1">
      <alignment vertical="center"/>
    </xf>
    <xf numFmtId="170" fontId="18" fillId="0" borderId="162" xfId="10" applyFont="1" applyBorder="1" applyAlignment="1">
      <alignment vertical="center"/>
    </xf>
    <xf numFmtId="0" fontId="0" fillId="0" borderId="164" xfId="4" applyFont="1" applyBorder="1" applyAlignment="1">
      <alignment horizontal="left" vertical="center"/>
    </xf>
    <xf numFmtId="0" fontId="11" fillId="0" borderId="159" xfId="4" applyFont="1" applyBorder="1" applyAlignment="1">
      <alignment horizontal="right" vertical="center"/>
    </xf>
    <xf numFmtId="170" fontId="19" fillId="0" borderId="159" xfId="10" applyFont="1" applyBorder="1" applyAlignment="1">
      <alignment vertical="center"/>
    </xf>
    <xf numFmtId="170" fontId="6" fillId="0" borderId="159" xfId="10" applyFont="1" applyBorder="1" applyAlignment="1">
      <alignment vertical="center"/>
    </xf>
    <xf numFmtId="0" fontId="11" fillId="0" borderId="159" xfId="4" applyFont="1" applyBorder="1" applyAlignment="1">
      <alignment vertical="center"/>
    </xf>
    <xf numFmtId="170" fontId="20" fillId="0" borderId="165" xfId="10" applyFont="1" applyBorder="1" applyAlignment="1">
      <alignment vertical="center"/>
    </xf>
    <xf numFmtId="170" fontId="9" fillId="0" borderId="166" xfId="10" applyFont="1" applyBorder="1" applyAlignment="1">
      <alignment vertical="center"/>
    </xf>
    <xf numFmtId="170" fontId="9" fillId="0" borderId="160" xfId="10" applyFont="1" applyBorder="1" applyAlignment="1">
      <alignment vertical="center"/>
    </xf>
    <xf numFmtId="170" fontId="9" fillId="0" borderId="159" xfId="10" applyFont="1" applyBorder="1" applyAlignment="1">
      <alignment vertical="center"/>
    </xf>
    <xf numFmtId="0" fontId="11" fillId="0" borderId="164" xfId="4" applyFont="1" applyBorder="1" applyAlignment="1">
      <alignment vertical="center"/>
    </xf>
    <xf numFmtId="170" fontId="20" fillId="0" borderId="167" xfId="4" applyNumberFormat="1" applyFont="1" applyBorder="1" applyAlignment="1">
      <alignment vertical="center"/>
    </xf>
    <xf numFmtId="170" fontId="18" fillId="0" borderId="167" xfId="4" applyNumberFormat="1" applyFont="1" applyBorder="1" applyAlignment="1">
      <alignment vertical="center"/>
    </xf>
    <xf numFmtId="170" fontId="18" fillId="0" borderId="164" xfId="4" applyNumberFormat="1" applyFont="1" applyBorder="1" applyAlignment="1">
      <alignment vertical="center"/>
    </xf>
    <xf numFmtId="170" fontId="21" fillId="0" borderId="167" xfId="4" applyNumberFormat="1" applyFont="1" applyBorder="1" applyAlignment="1">
      <alignment vertical="center"/>
    </xf>
    <xf numFmtId="170" fontId="4" fillId="0" borderId="164" xfId="4" applyNumberFormat="1" applyFont="1" applyBorder="1" applyAlignment="1">
      <alignment vertical="center"/>
    </xf>
    <xf numFmtId="168" fontId="8" fillId="15" borderId="0" xfId="5" applyNumberFormat="1" applyFont="1" applyFill="1" applyAlignment="1">
      <alignment horizontal="center" vertical="center"/>
    </xf>
    <xf numFmtId="168" fontId="11" fillId="15" borderId="0" xfId="5" applyNumberFormat="1" applyFont="1" applyFill="1" applyAlignment="1">
      <alignment horizontal="center" vertical="center"/>
    </xf>
    <xf numFmtId="168" fontId="8" fillId="0" borderId="0" xfId="5" applyNumberFormat="1" applyFont="1" applyAlignment="1">
      <alignment vertical="center"/>
    </xf>
    <xf numFmtId="0" fontId="4" fillId="0" borderId="0" xfId="5"/>
    <xf numFmtId="168" fontId="8" fillId="0" borderId="0" xfId="5" applyNumberFormat="1" applyFont="1" applyAlignment="1">
      <alignment horizontal="left" vertical="center" wrapText="1"/>
    </xf>
    <xf numFmtId="168" fontId="11" fillId="0" borderId="0" xfId="5" applyNumberFormat="1" applyFont="1" applyAlignment="1">
      <alignment horizontal="center" vertical="center"/>
    </xf>
    <xf numFmtId="0" fontId="8" fillId="0" borderId="0" xfId="5" applyFont="1" applyAlignment="1">
      <alignment vertical="center"/>
    </xf>
    <xf numFmtId="170" fontId="8" fillId="0" borderId="0" xfId="5" applyNumberFormat="1" applyFont="1" applyAlignment="1">
      <alignment vertical="center"/>
    </xf>
    <xf numFmtId="171" fontId="8" fillId="0" borderId="0" xfId="5" applyNumberFormat="1" applyFont="1" applyAlignment="1">
      <alignment vertical="center"/>
    </xf>
    <xf numFmtId="170" fontId="8" fillId="0" borderId="0" xfId="5" applyNumberFormat="1" applyFont="1" applyAlignment="1">
      <alignment horizontal="center" vertical="center"/>
    </xf>
    <xf numFmtId="168" fontId="8" fillId="15" borderId="171" xfId="5" applyNumberFormat="1" applyFont="1" applyFill="1" applyBorder="1" applyAlignment="1">
      <alignment horizontal="center" vertical="center"/>
    </xf>
    <xf numFmtId="168" fontId="11" fillId="0" borderId="172" xfId="5" applyNumberFormat="1" applyFont="1" applyBorder="1" applyAlignment="1">
      <alignment horizontal="center" vertical="center"/>
    </xf>
    <xf numFmtId="168" fontId="11" fillId="0" borderId="173" xfId="5" applyNumberFormat="1" applyFont="1" applyBorder="1" applyAlignment="1">
      <alignment horizontal="center" vertical="center"/>
    </xf>
    <xf numFmtId="170" fontId="8" fillId="0" borderId="0" xfId="14" applyFont="1" applyAlignment="1">
      <alignment vertical="center"/>
    </xf>
    <xf numFmtId="168" fontId="8" fillId="0" borderId="0" xfId="5" applyNumberFormat="1" applyFont="1" applyAlignment="1">
      <alignment horizontal="left" vertical="center"/>
    </xf>
    <xf numFmtId="168" fontId="8" fillId="0" borderId="177" xfId="5" applyNumberFormat="1" applyFont="1" applyBorder="1" applyAlignment="1">
      <alignment horizontal="center" vertical="center"/>
    </xf>
    <xf numFmtId="168" fontId="8" fillId="0" borderId="178" xfId="5" applyNumberFormat="1" applyFont="1" applyBorder="1" applyAlignment="1">
      <alignment horizontal="center" vertical="center"/>
    </xf>
    <xf numFmtId="168" fontId="8" fillId="0" borderId="179" xfId="5" applyNumberFormat="1" applyFont="1" applyBorder="1" applyAlignment="1">
      <alignment horizontal="center" vertical="center"/>
    </xf>
    <xf numFmtId="171" fontId="8" fillId="0" borderId="14" xfId="5" applyNumberFormat="1" applyFont="1" applyBorder="1" applyAlignment="1">
      <alignment vertical="center"/>
    </xf>
    <xf numFmtId="168" fontId="11" fillId="0" borderId="168" xfId="5" applyNumberFormat="1" applyFont="1" applyBorder="1" applyAlignment="1">
      <alignment horizontal="center" vertical="center"/>
    </xf>
    <xf numFmtId="168" fontId="8" fillId="0" borderId="180" xfId="5" applyNumberFormat="1" applyFont="1" applyBorder="1" applyAlignment="1">
      <alignment horizontal="center" vertical="center"/>
    </xf>
    <xf numFmtId="170" fontId="8" fillId="0" borderId="0" xfId="14" applyFont="1" applyAlignment="1">
      <alignment horizontal="center" vertical="center"/>
    </xf>
    <xf numFmtId="170" fontId="8" fillId="0" borderId="168" xfId="14" applyFont="1" applyBorder="1" applyAlignment="1">
      <alignment horizontal="center" vertical="center"/>
    </xf>
    <xf numFmtId="168" fontId="8" fillId="0" borderId="181" xfId="5" applyNumberFormat="1" applyFont="1" applyBorder="1" applyAlignment="1">
      <alignment horizontal="center" vertical="center"/>
    </xf>
    <xf numFmtId="168" fontId="8" fillId="0" borderId="182" xfId="5" applyNumberFormat="1" applyFont="1" applyBorder="1" applyAlignment="1">
      <alignment horizontal="center" vertical="center"/>
    </xf>
    <xf numFmtId="43" fontId="8" fillId="0" borderId="0" xfId="14" applyNumberFormat="1" applyFont="1" applyAlignment="1">
      <alignment vertical="center"/>
    </xf>
    <xf numFmtId="168" fontId="11" fillId="0" borderId="174" xfId="5" applyNumberFormat="1" applyFont="1" applyBorder="1" applyAlignment="1">
      <alignment horizontal="center" vertical="center"/>
    </xf>
    <xf numFmtId="168" fontId="8" fillId="0" borderId="175" xfId="5" applyNumberFormat="1" applyFont="1" applyBorder="1" applyAlignment="1">
      <alignment horizontal="center" vertical="center"/>
    </xf>
    <xf numFmtId="170" fontId="8" fillId="0" borderId="183" xfId="14" applyFont="1" applyBorder="1" applyAlignment="1">
      <alignment horizontal="center" vertical="center"/>
    </xf>
    <xf numFmtId="170" fontId="8" fillId="0" borderId="174" xfId="14" applyFont="1" applyBorder="1" applyAlignment="1">
      <alignment horizontal="center" vertical="center"/>
    </xf>
    <xf numFmtId="168" fontId="8" fillId="0" borderId="184" xfId="5" applyNumberFormat="1" applyFont="1" applyBorder="1" applyAlignment="1">
      <alignment horizontal="center" vertical="center"/>
    </xf>
    <xf numFmtId="170" fontId="8" fillId="0" borderId="182" xfId="14" applyFont="1" applyBorder="1" applyAlignment="1">
      <alignment horizontal="center" vertical="center"/>
    </xf>
    <xf numFmtId="170" fontId="8" fillId="0" borderId="181" xfId="14" applyFont="1" applyBorder="1" applyAlignment="1">
      <alignment horizontal="center" vertical="center"/>
    </xf>
    <xf numFmtId="168" fontId="11" fillId="0" borderId="0" xfId="5" applyNumberFormat="1" applyFont="1" applyAlignment="1">
      <alignment horizontal="left" vertical="center"/>
    </xf>
    <xf numFmtId="168" fontId="11" fillId="0" borderId="181" xfId="5" applyNumberFormat="1" applyFont="1" applyBorder="1" applyAlignment="1">
      <alignment horizontal="center" vertical="center"/>
    </xf>
    <xf numFmtId="170" fontId="11" fillId="0" borderId="181" xfId="14" applyFont="1" applyBorder="1" applyAlignment="1">
      <alignment horizontal="center" vertical="center"/>
    </xf>
    <xf numFmtId="170" fontId="8" fillId="0" borderId="33" xfId="14" applyFont="1" applyBorder="1" applyAlignment="1">
      <alignment horizontal="center" vertical="center"/>
    </xf>
    <xf numFmtId="170" fontId="11" fillId="0" borderId="0" xfId="14" applyFont="1" applyAlignment="1">
      <alignment horizontal="center" vertical="center"/>
    </xf>
    <xf numFmtId="170" fontId="11" fillId="0" borderId="0" xfId="14" applyFont="1" applyAlignment="1">
      <alignment vertical="center"/>
    </xf>
    <xf numFmtId="170" fontId="8" fillId="0" borderId="14" xfId="5" applyNumberFormat="1" applyFont="1" applyBorder="1" applyAlignment="1">
      <alignment horizontal="center" vertical="center"/>
    </xf>
    <xf numFmtId="168" fontId="25" fillId="0" borderId="0" xfId="5" applyNumberFormat="1" applyFont="1" applyAlignment="1">
      <alignment horizontal="center" vertical="center" textRotation="90" wrapText="1"/>
    </xf>
    <xf numFmtId="172" fontId="8" fillId="0" borderId="0" xfId="5" applyNumberFormat="1" applyFont="1" applyAlignment="1">
      <alignment horizontal="center" vertical="center"/>
    </xf>
    <xf numFmtId="168" fontId="8" fillId="0" borderId="0" xfId="5" applyNumberFormat="1" applyFont="1" applyFill="1" applyAlignment="1">
      <alignment horizontal="center" vertical="center"/>
    </xf>
    <xf numFmtId="172" fontId="8" fillId="0" borderId="14" xfId="5" applyNumberFormat="1" applyFont="1" applyBorder="1" applyAlignment="1">
      <alignment horizontal="center" vertical="center"/>
    </xf>
    <xf numFmtId="43" fontId="8" fillId="0" borderId="0" xfId="5" applyNumberFormat="1" applyFont="1" applyAlignment="1">
      <alignment horizontal="center" vertical="center"/>
    </xf>
    <xf numFmtId="43" fontId="0" fillId="0" borderId="0" xfId="1" applyFont="1"/>
    <xf numFmtId="0" fontId="0" fillId="0" borderId="0" xfId="0" applyAlignment="1">
      <alignment horizontal="center"/>
    </xf>
    <xf numFmtId="0" fontId="0" fillId="0" borderId="153" xfId="0" applyBorder="1"/>
    <xf numFmtId="0" fontId="0" fillId="0" borderId="153" xfId="0" applyBorder="1" applyAlignment="1">
      <alignment horizontal="center"/>
    </xf>
    <xf numFmtId="43" fontId="0" fillId="0" borderId="153" xfId="1" applyFont="1" applyBorder="1"/>
    <xf numFmtId="0" fontId="0" fillId="0" borderId="185" xfId="0" applyBorder="1"/>
    <xf numFmtId="43" fontId="0" fillId="0" borderId="185" xfId="1" applyFont="1" applyBorder="1"/>
    <xf numFmtId="0" fontId="0" fillId="0" borderId="186" xfId="0" applyBorder="1"/>
    <xf numFmtId="0" fontId="3" fillId="0" borderId="0" xfId="0" applyFont="1"/>
    <xf numFmtId="0" fontId="3" fillId="0" borderId="187" xfId="0" applyFont="1" applyBorder="1"/>
    <xf numFmtId="0" fontId="3" fillId="0" borderId="153" xfId="0" applyFont="1" applyBorder="1"/>
    <xf numFmtId="0" fontId="3" fillId="0" borderId="191" xfId="0" applyFont="1" applyBorder="1" applyAlignment="1">
      <alignment horizontal="center"/>
    </xf>
    <xf numFmtId="9" fontId="0" fillId="0" borderId="153" xfId="3" applyFont="1" applyBorder="1" applyAlignment="1">
      <alignment horizontal="center"/>
    </xf>
    <xf numFmtId="0" fontId="0" fillId="0" borderId="153" xfId="3" applyNumberFormat="1" applyFont="1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9" fontId="0" fillId="0" borderId="0" xfId="3" applyFont="1" applyBorder="1"/>
    <xf numFmtId="0" fontId="0" fillId="0" borderId="0" xfId="3" applyNumberFormat="1" applyFont="1" applyBorder="1"/>
    <xf numFmtId="0" fontId="3" fillId="0" borderId="153" xfId="0" applyFont="1" applyBorder="1" applyAlignment="1">
      <alignment horizontal="center"/>
    </xf>
    <xf numFmtId="0" fontId="0" fillId="0" borderId="153" xfId="0" applyNumberFormat="1" applyBorder="1"/>
    <xf numFmtId="173" fontId="0" fillId="0" borderId="0" xfId="2" applyNumberFormat="1" applyFont="1" applyBorder="1" applyAlignment="1">
      <alignment horizontal="center"/>
    </xf>
    <xf numFmtId="0" fontId="0" fillId="0" borderId="0" xfId="0" applyNumberFormat="1" applyBorder="1"/>
    <xf numFmtId="173" fontId="0" fillId="0" borderId="0" xfId="0" applyNumberFormat="1" applyBorder="1"/>
    <xf numFmtId="173" fontId="0" fillId="0" borderId="153" xfId="0" applyNumberFormat="1" applyBorder="1"/>
    <xf numFmtId="0" fontId="0" fillId="0" borderId="153" xfId="0" applyFill="1" applyBorder="1"/>
    <xf numFmtId="173" fontId="0" fillId="0" borderId="153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74" fontId="0" fillId="0" borderId="153" xfId="0" applyNumberFormat="1" applyBorder="1"/>
    <xf numFmtId="174" fontId="0" fillId="0" borderId="0" xfId="0" applyNumberFormat="1" applyBorder="1"/>
    <xf numFmtId="165" fontId="0" fillId="0" borderId="153" xfId="2" applyNumberFormat="1" applyFont="1" applyBorder="1"/>
    <xf numFmtId="0" fontId="0" fillId="0" borderId="154" xfId="0" applyBorder="1"/>
    <xf numFmtId="0" fontId="3" fillId="0" borderId="154" xfId="0" applyFont="1" applyBorder="1" applyAlignment="1">
      <alignment horizontal="center" wrapText="1"/>
    </xf>
    <xf numFmtId="0" fontId="3" fillId="0" borderId="0" xfId="0" applyFont="1" applyFill="1" applyBorder="1"/>
    <xf numFmtId="0" fontId="0" fillId="0" borderId="193" xfId="0" applyBorder="1"/>
    <xf numFmtId="0" fontId="0" fillId="0" borderId="192" xfId="0" applyBorder="1"/>
    <xf numFmtId="0" fontId="3" fillId="0" borderId="154" xfId="0" applyFont="1" applyBorder="1" applyAlignment="1">
      <alignment horizontal="center"/>
    </xf>
    <xf numFmtId="0" fontId="28" fillId="0" borderId="0" xfId="0" applyFont="1" applyAlignment="1">
      <alignment vertical="center"/>
    </xf>
    <xf numFmtId="0" fontId="29" fillId="16" borderId="194" xfId="0" applyFont="1" applyFill="1" applyBorder="1"/>
    <xf numFmtId="0" fontId="30" fillId="16" borderId="32" xfId="0" applyFont="1" applyFill="1" applyBorder="1" applyAlignment="1">
      <alignment vertical="center"/>
    </xf>
    <xf numFmtId="0" fontId="29" fillId="16" borderId="32" xfId="0" applyFont="1" applyFill="1" applyBorder="1"/>
    <xf numFmtId="0" fontId="29" fillId="16" borderId="195" xfId="0" applyFont="1" applyFill="1" applyBorder="1"/>
    <xf numFmtId="0" fontId="29" fillId="16" borderId="196" xfId="0" applyFont="1" applyFill="1" applyBorder="1"/>
    <xf numFmtId="0" fontId="30" fillId="16" borderId="0" xfId="0" applyFont="1" applyFill="1" applyAlignment="1">
      <alignment vertical="center"/>
    </xf>
    <xf numFmtId="0" fontId="29" fillId="16" borderId="197" xfId="0" applyFont="1" applyFill="1" applyBorder="1"/>
    <xf numFmtId="0" fontId="29" fillId="16" borderId="0" xfId="0" applyFont="1" applyFill="1"/>
    <xf numFmtId="0" fontId="0" fillId="0" borderId="196" xfId="0" applyBorder="1"/>
    <xf numFmtId="0" fontId="0" fillId="0" borderId="197" xfId="0" applyBorder="1"/>
    <xf numFmtId="0" fontId="31" fillId="8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0" fillId="0" borderId="14" xfId="0" applyNumberFormat="1" applyBorder="1" applyAlignment="1">
      <alignment horizontal="center" vertical="center"/>
    </xf>
    <xf numFmtId="43" fontId="0" fillId="0" borderId="198" xfId="0" applyNumberFormat="1" applyBorder="1" applyAlignment="1">
      <alignment horizontal="center" vertical="center"/>
    </xf>
    <xf numFmtId="43" fontId="0" fillId="0" borderId="14" xfId="0" applyNumberFormat="1" applyBorder="1"/>
    <xf numFmtId="43" fontId="0" fillId="0" borderId="0" xfId="0" applyNumberFormat="1"/>
    <xf numFmtId="43" fontId="0" fillId="0" borderId="32" xfId="0" applyNumberFormat="1" applyBorder="1"/>
    <xf numFmtId="43" fontId="3" fillId="0" borderId="0" xfId="0" applyNumberFormat="1" applyFont="1"/>
    <xf numFmtId="0" fontId="0" fillId="0" borderId="199" xfId="0" applyBorder="1"/>
    <xf numFmtId="0" fontId="0" fillId="0" borderId="200" xfId="0" applyBorder="1"/>
    <xf numFmtId="0" fontId="28" fillId="0" borderId="33" xfId="0" applyFont="1" applyBorder="1" applyAlignment="1">
      <alignment vertical="center"/>
    </xf>
    <xf numFmtId="0" fontId="0" fillId="0" borderId="33" xfId="0" applyBorder="1"/>
    <xf numFmtId="0" fontId="0" fillId="0" borderId="201" xfId="0" applyBorder="1"/>
    <xf numFmtId="0" fontId="30" fillId="16" borderId="0" xfId="0" applyFont="1" applyFill="1" applyBorder="1" applyAlignment="1">
      <alignment vertical="center"/>
    </xf>
    <xf numFmtId="0" fontId="29" fillId="16" borderId="0" xfId="0" applyFont="1" applyFill="1" applyBorder="1" applyAlignment="1">
      <alignment horizontal="center"/>
    </xf>
    <xf numFmtId="0" fontId="29" fillId="16" borderId="197" xfId="0" applyFont="1" applyFill="1" applyBorder="1" applyAlignment="1"/>
    <xf numFmtId="0" fontId="29" fillId="16" borderId="200" xfId="0" applyFont="1" applyFill="1" applyBorder="1"/>
    <xf numFmtId="0" fontId="30" fillId="16" borderId="33" xfId="0" applyFont="1" applyFill="1" applyBorder="1" applyAlignment="1">
      <alignment vertical="center"/>
    </xf>
    <xf numFmtId="0" fontId="29" fillId="16" borderId="33" xfId="0" applyFont="1" applyFill="1" applyBorder="1"/>
    <xf numFmtId="0" fontId="29" fillId="16" borderId="201" xfId="0" applyFont="1" applyFill="1" applyBorder="1"/>
    <xf numFmtId="0" fontId="31" fillId="8" borderId="0" xfId="0" applyFont="1" applyFill="1" applyBorder="1" applyAlignment="1">
      <alignment horizontal="center" vertical="center"/>
    </xf>
    <xf numFmtId="43" fontId="0" fillId="0" borderId="0" xfId="1" applyFont="1" applyBorder="1"/>
    <xf numFmtId="43" fontId="0" fillId="0" borderId="14" xfId="1" applyFont="1" applyFill="1" applyBorder="1"/>
    <xf numFmtId="43" fontId="0" fillId="0" borderId="198" xfId="1" applyFont="1" applyBorder="1"/>
    <xf numFmtId="43" fontId="1" fillId="0" borderId="198" xfId="1" applyFont="1" applyBorder="1"/>
    <xf numFmtId="43" fontId="1" fillId="0" borderId="0" xfId="1" applyFont="1" applyBorder="1"/>
    <xf numFmtId="43" fontId="3" fillId="0" borderId="202" xfId="1" applyFont="1" applyBorder="1"/>
    <xf numFmtId="0" fontId="0" fillId="0" borderId="0" xfId="0" applyBorder="1" applyAlignment="1"/>
    <xf numFmtId="0" fontId="29" fillId="16" borderId="0" xfId="0" applyFont="1" applyFill="1" applyBorder="1"/>
    <xf numFmtId="9" fontId="0" fillId="17" borderId="0" xfId="3" applyFont="1" applyFill="1" applyBorder="1"/>
    <xf numFmtId="0" fontId="28" fillId="0" borderId="0" xfId="0" applyFont="1" applyBorder="1" applyAlignment="1">
      <alignment vertical="center"/>
    </xf>
    <xf numFmtId="175" fontId="0" fillId="0" borderId="14" xfId="3" applyNumberFormat="1" applyFont="1" applyBorder="1"/>
    <xf numFmtId="175" fontId="0" fillId="0" borderId="0" xfId="3" applyNumberFormat="1" applyFont="1" applyBorder="1"/>
    <xf numFmtId="0" fontId="32" fillId="0" borderId="0" xfId="0" applyFont="1" applyBorder="1" applyAlignment="1">
      <alignment vertical="center"/>
    </xf>
    <xf numFmtId="0" fontId="30" fillId="16" borderId="195" xfId="0" applyFont="1" applyFill="1" applyBorder="1" applyAlignment="1">
      <alignment vertical="center"/>
    </xf>
    <xf numFmtId="0" fontId="30" fillId="16" borderId="197" xfId="0" applyFont="1" applyFill="1" applyBorder="1" applyAlignment="1">
      <alignment vertical="center"/>
    </xf>
    <xf numFmtId="0" fontId="30" fillId="16" borderId="201" xfId="0" applyFont="1" applyFill="1" applyBorder="1" applyAlignment="1">
      <alignment vertical="center"/>
    </xf>
    <xf numFmtId="43" fontId="0" fillId="0" borderId="0" xfId="1" applyNumberFormat="1" applyFont="1" applyBorder="1"/>
    <xf numFmtId="175" fontId="0" fillId="0" borderId="0" xfId="0" applyNumberFormat="1" applyBorder="1"/>
    <xf numFmtId="175" fontId="0" fillId="0" borderId="0" xfId="1" applyNumberFormat="1" applyFont="1" applyBorder="1"/>
    <xf numFmtId="175" fontId="31" fillId="8" borderId="0" xfId="0" applyNumberFormat="1" applyFont="1" applyFill="1" applyBorder="1" applyAlignment="1">
      <alignment horizontal="center" vertical="center"/>
    </xf>
    <xf numFmtId="10" fontId="0" fillId="0" borderId="0" xfId="3" applyNumberFormat="1" applyFont="1" applyBorder="1"/>
    <xf numFmtId="43" fontId="3" fillId="0" borderId="198" xfId="1" applyFont="1" applyBorder="1"/>
    <xf numFmtId="9" fontId="3" fillId="17" borderId="198" xfId="3" applyFont="1" applyFill="1" applyBorder="1"/>
    <xf numFmtId="43" fontId="2" fillId="0" borderId="0" xfId="0" applyNumberFormat="1" applyFont="1" applyBorder="1"/>
    <xf numFmtId="0" fontId="3" fillId="0" borderId="188" xfId="0" applyFont="1" applyBorder="1"/>
    <xf numFmtId="0" fontId="3" fillId="0" borderId="189" xfId="0" applyFont="1" applyBorder="1"/>
    <xf numFmtId="0" fontId="3" fillId="0" borderId="190" xfId="0" applyFont="1" applyBorder="1"/>
    <xf numFmtId="164" fontId="4" fillId="0" borderId="0" xfId="4" applyNumberFormat="1" applyFont="1" applyBorder="1" applyAlignment="1">
      <alignment horizontal="left" vertical="center"/>
    </xf>
    <xf numFmtId="164" fontId="4" fillId="0" borderId="66" xfId="4" applyNumberFormat="1" applyFont="1" applyBorder="1" applyAlignment="1">
      <alignment horizontal="left" vertical="center"/>
    </xf>
    <xf numFmtId="164" fontId="4" fillId="0" borderId="67" xfId="4" applyNumberFormat="1" applyFont="1" applyBorder="1" applyAlignment="1">
      <alignment horizontal="left" vertical="center"/>
    </xf>
    <xf numFmtId="164" fontId="4" fillId="0" borderId="69" xfId="4" applyNumberFormat="1" applyFont="1" applyBorder="1" applyAlignment="1">
      <alignment horizontal="left" vertical="center"/>
    </xf>
    <xf numFmtId="164" fontId="4" fillId="0" borderId="70" xfId="4" applyNumberFormat="1" applyFont="1" applyBorder="1" applyAlignment="1">
      <alignment horizontal="left" vertical="center"/>
    </xf>
    <xf numFmtId="168" fontId="8" fillId="0" borderId="32" xfId="5" applyNumberFormat="1" applyFont="1" applyBorder="1" applyAlignment="1">
      <alignment horizontal="center" vertical="center"/>
    </xf>
    <xf numFmtId="164" fontId="6" fillId="0" borderId="0" xfId="4" applyNumberFormat="1" applyFont="1" applyBorder="1" applyAlignment="1">
      <alignment horizontal="left" vertical="center"/>
    </xf>
    <xf numFmtId="164" fontId="6" fillId="12" borderId="66" xfId="4" applyNumberFormat="1" applyFont="1" applyFill="1" applyBorder="1" applyAlignment="1">
      <alignment horizontal="center" vertical="center"/>
    </xf>
    <xf numFmtId="164" fontId="6" fillId="12" borderId="67" xfId="4" applyNumberFormat="1" applyFont="1" applyFill="1" applyBorder="1" applyAlignment="1">
      <alignment horizontal="center" vertical="center"/>
    </xf>
    <xf numFmtId="164" fontId="6" fillId="7" borderId="15" xfId="4" applyNumberFormat="1" applyFont="1" applyFill="1" applyBorder="1" applyAlignment="1">
      <alignment horizontal="center" vertical="center" wrapText="1"/>
    </xf>
    <xf numFmtId="164" fontId="6" fillId="7" borderId="16" xfId="4" applyNumberFormat="1" applyFont="1" applyFill="1" applyBorder="1" applyAlignment="1">
      <alignment horizontal="center" vertical="center" wrapText="1"/>
    </xf>
    <xf numFmtId="164" fontId="6" fillId="7" borderId="17" xfId="4" applyNumberFormat="1" applyFont="1" applyFill="1" applyBorder="1" applyAlignment="1">
      <alignment horizontal="center" vertical="center" wrapText="1"/>
    </xf>
    <xf numFmtId="164" fontId="6" fillId="8" borderId="24" xfId="4" applyNumberFormat="1" applyFont="1" applyFill="1" applyBorder="1" applyAlignment="1">
      <alignment horizontal="center" vertical="center" wrapText="1"/>
    </xf>
    <xf numFmtId="164" fontId="6" fillId="8" borderId="25" xfId="4" applyNumberFormat="1" applyFont="1" applyFill="1" applyBorder="1" applyAlignment="1">
      <alignment horizontal="center" vertical="center" wrapText="1"/>
    </xf>
    <xf numFmtId="164" fontId="6" fillId="8" borderId="26" xfId="4" applyNumberFormat="1" applyFont="1" applyFill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 wrapText="1"/>
    </xf>
    <xf numFmtId="164" fontId="6" fillId="6" borderId="5" xfId="4" applyNumberFormat="1" applyFont="1" applyFill="1" applyBorder="1" applyAlignment="1">
      <alignment horizontal="center" vertical="center" wrapText="1"/>
    </xf>
    <xf numFmtId="164" fontId="6" fillId="6" borderId="6" xfId="4" applyNumberFormat="1" applyFont="1" applyFill="1" applyBorder="1" applyAlignment="1">
      <alignment horizontal="center" vertical="center" wrapText="1"/>
    </xf>
    <xf numFmtId="164" fontId="6" fillId="6" borderId="7" xfId="4" applyNumberFormat="1" applyFont="1" applyFill="1" applyBorder="1" applyAlignment="1">
      <alignment horizontal="center" vertical="center" wrapText="1"/>
    </xf>
    <xf numFmtId="170" fontId="11" fillId="0" borderId="154" xfId="4" applyNumberFormat="1" applyFont="1" applyBorder="1" applyAlignment="1">
      <alignment horizontal="left" vertical="center"/>
    </xf>
    <xf numFmtId="170" fontId="8" fillId="0" borderId="154" xfId="4" applyNumberFormat="1" applyFont="1" applyBorder="1" applyAlignment="1">
      <alignment horizontal="left" vertical="center"/>
    </xf>
    <xf numFmtId="0" fontId="8" fillId="0" borderId="0" xfId="4" applyFont="1" applyAlignment="1">
      <alignment vertical="center" wrapText="1"/>
    </xf>
    <xf numFmtId="0" fontId="8" fillId="0" borderId="142" xfId="4" applyNumberFormat="1" applyFont="1" applyBorder="1" applyAlignment="1">
      <alignment horizontal="left" vertical="center" wrapText="1"/>
    </xf>
    <xf numFmtId="0" fontId="8" fillId="0" borderId="143" xfId="4" applyNumberFormat="1" applyFont="1" applyBorder="1" applyAlignment="1">
      <alignment horizontal="left" vertical="center" wrapText="1"/>
    </xf>
    <xf numFmtId="0" fontId="8" fillId="0" borderId="144" xfId="4" applyNumberFormat="1" applyFont="1" applyBorder="1" applyAlignment="1">
      <alignment horizontal="left" vertical="center" wrapText="1"/>
    </xf>
    <xf numFmtId="0" fontId="8" fillId="0" borderId="146" xfId="4" applyNumberFormat="1" applyFont="1" applyBorder="1" applyAlignment="1">
      <alignment horizontal="left" vertical="center" wrapText="1"/>
    </xf>
    <xf numFmtId="0" fontId="8" fillId="0" borderId="147" xfId="4" applyNumberFormat="1" applyFont="1" applyBorder="1" applyAlignment="1">
      <alignment horizontal="left" vertical="center" wrapText="1"/>
    </xf>
    <xf numFmtId="0" fontId="8" fillId="0" borderId="148" xfId="4" applyNumberFormat="1" applyFont="1" applyBorder="1" applyAlignment="1">
      <alignment horizontal="left" vertical="center" wrapText="1"/>
    </xf>
    <xf numFmtId="0" fontId="11" fillId="0" borderId="149" xfId="4" applyNumberFormat="1" applyFont="1" applyBorder="1" applyAlignment="1">
      <alignment horizontal="left" vertical="center" wrapText="1"/>
    </xf>
    <xf numFmtId="0" fontId="11" fillId="0" borderId="150" xfId="4" applyNumberFormat="1" applyFont="1" applyBorder="1" applyAlignment="1">
      <alignment horizontal="left" vertical="center" wrapText="1"/>
    </xf>
    <xf numFmtId="0" fontId="11" fillId="0" borderId="151" xfId="4" applyNumberFormat="1" applyFont="1" applyBorder="1" applyAlignment="1">
      <alignment horizontal="left" vertical="center" wrapText="1"/>
    </xf>
    <xf numFmtId="0" fontId="8" fillId="0" borderId="146" xfId="4" applyNumberFormat="1" applyFont="1" applyBorder="1" applyAlignment="1">
      <alignment horizontal="left" wrapText="1"/>
    </xf>
    <xf numFmtId="0" fontId="8" fillId="0" borderId="147" xfId="4" applyNumberFormat="1" applyFont="1" applyBorder="1" applyAlignment="1">
      <alignment horizontal="left" wrapText="1"/>
    </xf>
    <xf numFmtId="0" fontId="8" fillId="0" borderId="148" xfId="4" applyNumberFormat="1" applyFont="1" applyBorder="1" applyAlignment="1">
      <alignment horizontal="left" wrapText="1"/>
    </xf>
    <xf numFmtId="170" fontId="14" fillId="0" borderId="154" xfId="4" applyNumberFormat="1" applyFont="1" applyBorder="1" applyAlignment="1">
      <alignment horizontal="center" vertical="center"/>
    </xf>
    <xf numFmtId="170" fontId="11" fillId="0" borderId="154" xfId="4" applyNumberFormat="1" applyFont="1" applyBorder="1" applyAlignment="1">
      <alignment horizontal="center" vertical="center"/>
    </xf>
    <xf numFmtId="0" fontId="8" fillId="0" borderId="127" xfId="4" applyNumberFormat="1" applyFont="1" applyBorder="1" applyAlignment="1">
      <alignment horizontal="left" vertical="center" wrapText="1"/>
    </xf>
    <xf numFmtId="0" fontId="8" fillId="0" borderId="128" xfId="4" applyNumberFormat="1" applyFont="1" applyBorder="1" applyAlignment="1">
      <alignment horizontal="left" vertical="center" wrapText="1"/>
    </xf>
    <xf numFmtId="170" fontId="11" fillId="0" borderId="127" xfId="4" applyNumberFormat="1" applyFont="1" applyBorder="1" applyAlignment="1">
      <alignment horizontal="left" vertical="center"/>
    </xf>
    <xf numFmtId="170" fontId="11" fillId="0" borderId="128" xfId="4" applyNumberFormat="1" applyFont="1" applyBorder="1" applyAlignment="1">
      <alignment horizontal="left" vertical="center"/>
    </xf>
    <xf numFmtId="170" fontId="14" fillId="0" borderId="104" xfId="4" applyNumberFormat="1" applyFont="1" applyBorder="1" applyAlignment="1">
      <alignment horizontal="center" vertical="center"/>
    </xf>
    <xf numFmtId="170" fontId="14" fillId="0" borderId="105" xfId="4" applyNumberFormat="1" applyFont="1" applyBorder="1" applyAlignment="1">
      <alignment horizontal="center" vertical="center"/>
    </xf>
    <xf numFmtId="170" fontId="11" fillId="0" borderId="133" xfId="4" applyNumberFormat="1" applyFont="1" applyBorder="1" applyAlignment="1">
      <alignment horizontal="center" vertical="center"/>
    </xf>
    <xf numFmtId="170" fontId="11" fillId="0" borderId="134" xfId="4" applyNumberFormat="1" applyFont="1" applyBorder="1" applyAlignment="1">
      <alignment horizontal="center" vertical="center"/>
    </xf>
    <xf numFmtId="170" fontId="11" fillId="0" borderId="135" xfId="4" applyNumberFormat="1" applyFont="1" applyBorder="1" applyAlignment="1">
      <alignment horizontal="center" vertical="center"/>
    </xf>
    <xf numFmtId="0" fontId="8" fillId="0" borderId="138" xfId="4" applyNumberFormat="1" applyFont="1" applyBorder="1" applyAlignment="1">
      <alignment horizontal="left" vertical="center" wrapText="1"/>
    </xf>
    <xf numFmtId="0" fontId="8" fillId="0" borderId="139" xfId="4" applyNumberFormat="1" applyFont="1" applyBorder="1" applyAlignment="1">
      <alignment horizontal="left" vertical="center" wrapText="1"/>
    </xf>
    <xf numFmtId="0" fontId="8" fillId="0" borderId="140" xfId="4" applyNumberFormat="1" applyFont="1" applyBorder="1" applyAlignment="1">
      <alignment horizontal="left" vertical="center" wrapText="1"/>
    </xf>
    <xf numFmtId="170" fontId="14" fillId="0" borderId="106" xfId="4" applyNumberFormat="1" applyFont="1" applyBorder="1" applyAlignment="1">
      <alignment horizontal="center" vertical="center"/>
    </xf>
    <xf numFmtId="170" fontId="11" fillId="0" borderId="107" xfId="4" applyNumberFormat="1" applyFont="1" applyBorder="1" applyAlignment="1">
      <alignment horizontal="center" vertical="center"/>
    </xf>
    <xf numFmtId="170" fontId="11" fillId="0" borderId="108" xfId="4" applyNumberFormat="1" applyFont="1" applyBorder="1" applyAlignment="1">
      <alignment horizontal="center" vertical="center"/>
    </xf>
    <xf numFmtId="170" fontId="8" fillId="0" borderId="111" xfId="4" applyNumberFormat="1" applyFont="1" applyBorder="1" applyAlignment="1">
      <alignment horizontal="left" vertical="center"/>
    </xf>
    <xf numFmtId="170" fontId="8" fillId="0" borderId="112" xfId="4" applyNumberFormat="1" applyFont="1" applyBorder="1" applyAlignment="1">
      <alignment horizontal="left" vertical="center"/>
    </xf>
    <xf numFmtId="170" fontId="8" fillId="0" borderId="117" xfId="4" applyNumberFormat="1" applyFont="1" applyBorder="1" applyAlignment="1">
      <alignment horizontal="left" vertical="center"/>
    </xf>
    <xf numFmtId="170" fontId="8" fillId="0" borderId="118" xfId="4" applyNumberFormat="1" applyFont="1" applyBorder="1" applyAlignment="1">
      <alignment horizontal="left" vertical="center"/>
    </xf>
    <xf numFmtId="170" fontId="8" fillId="0" borderId="122" xfId="4" applyNumberFormat="1" applyFont="1" applyBorder="1" applyAlignment="1">
      <alignment horizontal="left" vertical="center"/>
    </xf>
    <xf numFmtId="170" fontId="8" fillId="0" borderId="123" xfId="4" applyNumberFormat="1" applyFont="1" applyBorder="1" applyAlignment="1">
      <alignment horizontal="left" vertical="center"/>
    </xf>
    <xf numFmtId="0" fontId="8" fillId="0" borderId="0" xfId="4" applyFont="1" applyAlignment="1">
      <alignment horizontal="left" vertical="center" wrapText="1"/>
    </xf>
    <xf numFmtId="170" fontId="14" fillId="0" borderId="86" xfId="4" applyNumberFormat="1" applyFont="1" applyBorder="1" applyAlignment="1">
      <alignment horizontal="center" vertical="center" wrapText="1"/>
    </xf>
    <xf numFmtId="170" fontId="14" fillId="0" borderId="87" xfId="4" applyNumberFormat="1" applyFont="1" applyBorder="1" applyAlignment="1">
      <alignment horizontal="center" vertical="center" wrapText="1"/>
    </xf>
    <xf numFmtId="170" fontId="14" fillId="0" borderId="88" xfId="4" applyNumberFormat="1" applyFont="1" applyBorder="1" applyAlignment="1">
      <alignment horizontal="center" vertical="center" wrapText="1"/>
    </xf>
    <xf numFmtId="0" fontId="8" fillId="0" borderId="0" xfId="4" applyFont="1" applyAlignment="1">
      <alignment horizontal="left" vertical="center"/>
    </xf>
    <xf numFmtId="0" fontId="15" fillId="0" borderId="154" xfId="4" applyFont="1" applyBorder="1" applyAlignment="1">
      <alignment horizontal="left" vertical="top" wrapText="1"/>
    </xf>
    <xf numFmtId="0" fontId="16" fillId="0" borderId="154" xfId="4" applyFont="1" applyBorder="1" applyAlignment="1">
      <alignment horizontal="left" vertical="top" wrapText="1"/>
    </xf>
    <xf numFmtId="0" fontId="8" fillId="0" borderId="154" xfId="4" applyFont="1" applyBorder="1" applyAlignment="1">
      <alignment horizontal="left" vertical="center" wrapText="1"/>
    </xf>
    <xf numFmtId="0" fontId="0" fillId="0" borderId="0" xfId="4" applyFont="1" applyAlignment="1">
      <alignment horizontal="left" vertical="center"/>
    </xf>
    <xf numFmtId="168" fontId="11" fillId="0" borderId="0" xfId="5" applyNumberFormat="1" applyFont="1" applyAlignment="1">
      <alignment horizontal="right" vertical="center"/>
    </xf>
    <xf numFmtId="168" fontId="11" fillId="0" borderId="0" xfId="5" applyNumberFormat="1" applyFont="1" applyAlignment="1">
      <alignment horizontal="center" vertical="center"/>
    </xf>
    <xf numFmtId="168" fontId="8" fillId="0" borderId="0" xfId="5" applyNumberFormat="1" applyFont="1" applyAlignment="1">
      <alignment horizontal="left" vertical="center"/>
    </xf>
    <xf numFmtId="168" fontId="8" fillId="0" borderId="0" xfId="5" applyNumberFormat="1" applyFont="1" applyAlignment="1">
      <alignment horizontal="center" vertical="center"/>
    </xf>
    <xf numFmtId="168" fontId="25" fillId="0" borderId="0" xfId="5" applyNumberFormat="1" applyFont="1" applyAlignment="1">
      <alignment horizontal="center" vertical="center" textRotation="90" wrapText="1"/>
    </xf>
    <xf numFmtId="168" fontId="11" fillId="0" borderId="0" xfId="5" applyNumberFormat="1" applyFont="1" applyAlignment="1">
      <alignment horizontal="left" vertical="center"/>
    </xf>
    <xf numFmtId="168" fontId="23" fillId="0" borderId="0" xfId="5" applyNumberFormat="1" applyFont="1" applyAlignment="1">
      <alignment horizontal="center" vertical="center" textRotation="90" wrapText="1"/>
    </xf>
    <xf numFmtId="170" fontId="8" fillId="0" borderId="0" xfId="5" applyNumberFormat="1" applyFont="1" applyAlignment="1">
      <alignment horizontal="left" vertical="center"/>
    </xf>
    <xf numFmtId="170" fontId="24" fillId="0" borderId="0" xfId="5" applyNumberFormat="1" applyFont="1" applyAlignment="1">
      <alignment horizontal="left" vertical="center"/>
    </xf>
    <xf numFmtId="168" fontId="8" fillId="0" borderId="177" xfId="5" applyNumberFormat="1" applyFont="1" applyBorder="1" applyAlignment="1">
      <alignment horizontal="center" vertical="center"/>
    </xf>
    <xf numFmtId="168" fontId="8" fillId="0" borderId="179" xfId="5" applyNumberFormat="1" applyFont="1" applyBorder="1" applyAlignment="1">
      <alignment horizontal="center" vertical="center"/>
    </xf>
    <xf numFmtId="168" fontId="8" fillId="0" borderId="181" xfId="5" applyNumberFormat="1" applyFont="1" applyBorder="1" applyAlignment="1">
      <alignment horizontal="center" vertical="center"/>
    </xf>
    <xf numFmtId="168" fontId="8" fillId="0" borderId="170" xfId="5" applyNumberFormat="1" applyFont="1" applyBorder="1" applyAlignment="1">
      <alignment horizontal="center" vertical="center"/>
    </xf>
    <xf numFmtId="168" fontId="8" fillId="0" borderId="169" xfId="5" applyNumberFormat="1" applyFont="1" applyBorder="1" applyAlignment="1">
      <alignment horizontal="center" vertical="center"/>
    </xf>
    <xf numFmtId="0" fontId="22" fillId="0" borderId="0" xfId="5" applyFont="1" applyAlignment="1">
      <alignment horizontal="center" vertical="center"/>
    </xf>
    <xf numFmtId="168" fontId="11" fillId="0" borderId="168" xfId="5" applyNumberFormat="1" applyFont="1" applyBorder="1" applyAlignment="1">
      <alignment horizontal="center" vertical="center"/>
    </xf>
    <xf numFmtId="168" fontId="11" fillId="0" borderId="174" xfId="5" applyNumberFormat="1" applyFont="1" applyBorder="1" applyAlignment="1">
      <alignment horizontal="center" vertical="center"/>
    </xf>
    <xf numFmtId="168" fontId="11" fillId="0" borderId="169" xfId="5" applyNumberFormat="1" applyFont="1" applyBorder="1" applyAlignment="1">
      <alignment horizontal="center" vertical="center"/>
    </xf>
    <xf numFmtId="168" fontId="11" fillId="0" borderId="175" xfId="5" applyNumberFormat="1" applyFont="1" applyBorder="1" applyAlignment="1">
      <alignment horizontal="center" vertical="center"/>
    </xf>
    <xf numFmtId="168" fontId="11" fillId="0" borderId="170" xfId="5" applyNumberFormat="1" applyFont="1" applyBorder="1" applyAlignment="1">
      <alignment horizontal="center" vertical="center" wrapText="1"/>
    </xf>
    <xf numFmtId="168" fontId="11" fillId="0" borderId="176" xfId="5" applyNumberFormat="1" applyFont="1" applyBorder="1" applyAlignment="1">
      <alignment horizontal="center" vertical="center" wrapText="1"/>
    </xf>
    <xf numFmtId="168" fontId="11" fillId="0" borderId="168" xfId="5" applyNumberFormat="1" applyFont="1" applyBorder="1" applyAlignment="1">
      <alignment horizontal="center" vertical="center" wrapText="1"/>
    </xf>
    <xf numFmtId="168" fontId="11" fillId="0" borderId="174" xfId="5" applyNumberFormat="1" applyFont="1" applyBorder="1" applyAlignment="1">
      <alignment horizontal="center" vertical="center" wrapText="1"/>
    </xf>
    <xf numFmtId="168" fontId="22" fillId="0" borderId="0" xfId="5" applyNumberFormat="1" applyFont="1" applyAlignment="1">
      <alignment horizontal="center" vertical="center" wrapText="1"/>
    </xf>
    <xf numFmtId="168" fontId="8" fillId="0" borderId="0" xfId="5" applyNumberFormat="1" applyFont="1" applyAlignment="1">
      <alignment horizontal="left" vertical="center" wrapText="1"/>
    </xf>
    <xf numFmtId="0" fontId="3" fillId="0" borderId="188" xfId="0" applyFont="1" applyBorder="1" applyAlignment="1">
      <alignment horizontal="center"/>
    </xf>
    <xf numFmtId="0" fontId="3" fillId="0" borderId="189" xfId="0" applyFont="1" applyBorder="1" applyAlignment="1">
      <alignment horizontal="center"/>
    </xf>
    <xf numFmtId="0" fontId="3" fillId="0" borderId="190" xfId="0" applyFont="1" applyBorder="1" applyAlignment="1">
      <alignment horizontal="center"/>
    </xf>
    <xf numFmtId="0" fontId="0" fillId="0" borderId="154" xfId="0" applyBorder="1" applyAlignment="1">
      <alignment horizontal="left" wrapText="1"/>
    </xf>
    <xf numFmtId="0" fontId="0" fillId="0" borderId="154" xfId="0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29" fillId="16" borderId="0" xfId="0" applyFont="1" applyFill="1" applyAlignment="1">
      <alignment horizontal="center"/>
    </xf>
    <xf numFmtId="0" fontId="31" fillId="8" borderId="0" xfId="0" applyFont="1" applyFill="1" applyAlignment="1">
      <alignment horizontal="center" vertical="center"/>
    </xf>
    <xf numFmtId="0" fontId="29" fillId="16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33" fillId="8" borderId="0" xfId="0" applyFont="1" applyFill="1" applyBorder="1" applyAlignment="1">
      <alignment horizontal="center" vertical="center"/>
    </xf>
  </cellXfs>
  <cellStyles count="20">
    <cellStyle name="60% - Énfasis5 2" xfId="17"/>
    <cellStyle name="Énfasis1 2" xfId="19"/>
    <cellStyle name="Énfasis4 2" xfId="16"/>
    <cellStyle name="Énfasis6 2" xfId="18"/>
    <cellStyle name="Millares" xfId="1" builtinId="3"/>
    <cellStyle name="Millares 2" xfId="6"/>
    <cellStyle name="Millares 3" xfId="7"/>
    <cellStyle name="Moneda" xfId="2" builtinId="4"/>
    <cellStyle name="Moneda 2" xfId="8"/>
    <cellStyle name="Moneda 3" xfId="9"/>
    <cellStyle name="Moneda 4" xfId="10"/>
    <cellStyle name="Moneda 5" xfId="14"/>
    <cellStyle name="Normal" xfId="0" builtinId="0"/>
    <cellStyle name="Normal 2" xfId="4"/>
    <cellStyle name="Normal 3" xfId="5"/>
    <cellStyle name="Normal 4" xfId="11"/>
    <cellStyle name="Normal 5" xfId="12"/>
    <cellStyle name="Normal 6" xfId="15"/>
    <cellStyle name="Porcentaje" xfId="3" builtinId="5"/>
    <cellStyle name="Porcentaje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38</xdr:row>
      <xdr:rowOff>0</xdr:rowOff>
    </xdr:from>
    <xdr:to>
      <xdr:col>4</xdr:col>
      <xdr:colOff>190500</xdr:colOff>
      <xdr:row>38</xdr:row>
      <xdr:rowOff>1</xdr:rowOff>
    </xdr:to>
    <xdr:cxnSp macro="">
      <xdr:nvCxnSpPr>
        <xdr:cNvPr id="2" name="Conector recto 1">
          <a:extLst>
            <a:ext uri="{FF2B5EF4-FFF2-40B4-BE49-F238E27FC236}">
              <a16:creationId xmlns="" xmlns:a16="http://schemas.microsoft.com/office/drawing/2014/main" id="{05E662A4-BB4C-4FEC-A95C-FD9A542BD770}"/>
            </a:ext>
          </a:extLst>
        </xdr:cNvPr>
        <xdr:cNvCxnSpPr/>
      </xdr:nvCxnSpPr>
      <xdr:spPr>
        <a:xfrm flipV="1">
          <a:off x="657225" y="6934200"/>
          <a:ext cx="14859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828115</xdr:colOff>
      <xdr:row>37</xdr:row>
      <xdr:rowOff>158563</xdr:rowOff>
    </xdr:from>
    <xdr:to>
      <xdr:col>5</xdr:col>
      <xdr:colOff>875740</xdr:colOff>
      <xdr:row>37</xdr:row>
      <xdr:rowOff>158564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ED5745EE-DCEF-4965-A29C-7A27DA806BA7}"/>
            </a:ext>
          </a:extLst>
        </xdr:cNvPr>
        <xdr:cNvCxnSpPr/>
      </xdr:nvCxnSpPr>
      <xdr:spPr>
        <a:xfrm flipV="1">
          <a:off x="2780740" y="6911788"/>
          <a:ext cx="12382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209550</xdr:colOff>
      <xdr:row>37</xdr:row>
      <xdr:rowOff>142875</xdr:rowOff>
    </xdr:from>
    <xdr:to>
      <xdr:col>7</xdr:col>
      <xdr:colOff>371475</xdr:colOff>
      <xdr:row>37</xdr:row>
      <xdr:rowOff>142876</xdr:rowOff>
    </xdr:to>
    <xdr:cxnSp macro="">
      <xdr:nvCxnSpPr>
        <xdr:cNvPr id="4" name="Conector recto 3">
          <a:extLst>
            <a:ext uri="{FF2B5EF4-FFF2-40B4-BE49-F238E27FC236}">
              <a16:creationId xmlns="" xmlns:a16="http://schemas.microsoft.com/office/drawing/2014/main" id="{289DAE7A-65D8-4393-8BA7-BF1B381FCB48}"/>
            </a:ext>
          </a:extLst>
        </xdr:cNvPr>
        <xdr:cNvCxnSpPr/>
      </xdr:nvCxnSpPr>
      <xdr:spPr>
        <a:xfrm flipV="1">
          <a:off x="4676775" y="6896100"/>
          <a:ext cx="14668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35860</xdr:colOff>
      <xdr:row>46</xdr:row>
      <xdr:rowOff>123825</xdr:rowOff>
    </xdr:from>
    <xdr:to>
      <xdr:col>4</xdr:col>
      <xdr:colOff>542925</xdr:colOff>
      <xdr:row>46</xdr:row>
      <xdr:rowOff>128310</xdr:rowOff>
    </xdr:to>
    <xdr:cxnSp macro="">
      <xdr:nvCxnSpPr>
        <xdr:cNvPr id="2" name="Conector recto 1">
          <a:extLst>
            <a:ext uri="{FF2B5EF4-FFF2-40B4-BE49-F238E27FC236}">
              <a16:creationId xmlns="" xmlns:a16="http://schemas.microsoft.com/office/drawing/2014/main" id="{5219F2AC-8EBE-420C-B759-DE926572E1AF}"/>
            </a:ext>
          </a:extLst>
        </xdr:cNvPr>
        <xdr:cNvCxnSpPr/>
      </xdr:nvCxnSpPr>
      <xdr:spPr>
        <a:xfrm flipV="1">
          <a:off x="1207435" y="8553450"/>
          <a:ext cx="1278590" cy="44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490257</xdr:colOff>
      <xdr:row>46</xdr:row>
      <xdr:rowOff>147359</xdr:rowOff>
    </xdr:from>
    <xdr:to>
      <xdr:col>6</xdr:col>
      <xdr:colOff>904875</xdr:colOff>
      <xdr:row>46</xdr:row>
      <xdr:rowOff>152400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BEF1623C-0C56-46F5-A094-5755B333BFDE}"/>
            </a:ext>
          </a:extLst>
        </xdr:cNvPr>
        <xdr:cNvCxnSpPr/>
      </xdr:nvCxnSpPr>
      <xdr:spPr>
        <a:xfrm>
          <a:off x="3385857" y="8576984"/>
          <a:ext cx="1186143" cy="50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870137</xdr:colOff>
      <xdr:row>46</xdr:row>
      <xdr:rowOff>150722</xdr:rowOff>
    </xdr:from>
    <xdr:to>
      <xdr:col>9</xdr:col>
      <xdr:colOff>400050</xdr:colOff>
      <xdr:row>46</xdr:row>
      <xdr:rowOff>161925</xdr:rowOff>
    </xdr:to>
    <xdr:cxnSp macro="">
      <xdr:nvCxnSpPr>
        <xdr:cNvPr id="4" name="Conector recto 3">
          <a:extLst>
            <a:ext uri="{FF2B5EF4-FFF2-40B4-BE49-F238E27FC236}">
              <a16:creationId xmlns="" xmlns:a16="http://schemas.microsoft.com/office/drawing/2014/main" id="{75FC3A03-A734-4B57-A5AD-E791006667AA}"/>
            </a:ext>
          </a:extLst>
        </xdr:cNvPr>
        <xdr:cNvCxnSpPr/>
      </xdr:nvCxnSpPr>
      <xdr:spPr>
        <a:xfrm>
          <a:off x="5470712" y="8580347"/>
          <a:ext cx="1406338" cy="112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25</xdr:row>
      <xdr:rowOff>152400</xdr:rowOff>
    </xdr:from>
    <xdr:to>
      <xdr:col>3</xdr:col>
      <xdr:colOff>735667</xdr:colOff>
      <xdr:row>25</xdr:row>
      <xdr:rowOff>156883</xdr:rowOff>
    </xdr:to>
    <xdr:cxnSp macro="">
      <xdr:nvCxnSpPr>
        <xdr:cNvPr id="2" name="Conector recto 1">
          <a:extLst>
            <a:ext uri="{FF2B5EF4-FFF2-40B4-BE49-F238E27FC236}">
              <a16:creationId xmlns="" xmlns:a16="http://schemas.microsoft.com/office/drawing/2014/main" id="{C144EBBA-DB4C-4726-AB3E-A2DB7B68F23E}"/>
            </a:ext>
          </a:extLst>
        </xdr:cNvPr>
        <xdr:cNvCxnSpPr/>
      </xdr:nvCxnSpPr>
      <xdr:spPr>
        <a:xfrm>
          <a:off x="962025" y="4762500"/>
          <a:ext cx="1021417" cy="44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452157</xdr:colOff>
      <xdr:row>25</xdr:row>
      <xdr:rowOff>147359</xdr:rowOff>
    </xdr:from>
    <xdr:to>
      <xdr:col>5</xdr:col>
      <xdr:colOff>704850</xdr:colOff>
      <xdr:row>25</xdr:row>
      <xdr:rowOff>152400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D91626D6-515C-4F79-839C-538020411F4B}"/>
            </a:ext>
          </a:extLst>
        </xdr:cNvPr>
        <xdr:cNvCxnSpPr/>
      </xdr:nvCxnSpPr>
      <xdr:spPr>
        <a:xfrm>
          <a:off x="2576232" y="4757459"/>
          <a:ext cx="1024218" cy="50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108137</xdr:colOff>
      <xdr:row>25</xdr:row>
      <xdr:rowOff>131670</xdr:rowOff>
    </xdr:from>
    <xdr:to>
      <xdr:col>8</xdr:col>
      <xdr:colOff>357468</xdr:colOff>
      <xdr:row>25</xdr:row>
      <xdr:rowOff>131671</xdr:rowOff>
    </xdr:to>
    <xdr:cxnSp macro="">
      <xdr:nvCxnSpPr>
        <xdr:cNvPr id="4" name="Conector recto 3">
          <a:extLst>
            <a:ext uri="{FF2B5EF4-FFF2-40B4-BE49-F238E27FC236}">
              <a16:creationId xmlns="" xmlns:a16="http://schemas.microsoft.com/office/drawing/2014/main" id="{8970F6BE-354A-44C4-A842-F4EB0CB666C2}"/>
            </a:ext>
          </a:extLst>
        </xdr:cNvPr>
        <xdr:cNvCxnSpPr/>
      </xdr:nvCxnSpPr>
      <xdr:spPr>
        <a:xfrm flipV="1">
          <a:off x="4365812" y="4741770"/>
          <a:ext cx="112563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674035</xdr:colOff>
      <xdr:row>33</xdr:row>
      <xdr:rowOff>137834</xdr:rowOff>
    </xdr:from>
    <xdr:to>
      <xdr:col>5</xdr:col>
      <xdr:colOff>247650</xdr:colOff>
      <xdr:row>33</xdr:row>
      <xdr:rowOff>142875</xdr:rowOff>
    </xdr:to>
    <xdr:cxnSp macro="">
      <xdr:nvCxnSpPr>
        <xdr:cNvPr id="2" name="Conector recto 1">
          <a:extLst>
            <a:ext uri="{FF2B5EF4-FFF2-40B4-BE49-F238E27FC236}">
              <a16:creationId xmlns="" xmlns:a16="http://schemas.microsoft.com/office/drawing/2014/main" id="{E1F20DF4-BDA9-458E-9E3D-296CF54A4C13}"/>
            </a:ext>
          </a:extLst>
        </xdr:cNvPr>
        <xdr:cNvCxnSpPr/>
      </xdr:nvCxnSpPr>
      <xdr:spPr>
        <a:xfrm>
          <a:off x="1902760" y="6167159"/>
          <a:ext cx="1450040" cy="50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385482</xdr:colOff>
      <xdr:row>33</xdr:row>
      <xdr:rowOff>142875</xdr:rowOff>
    </xdr:from>
    <xdr:to>
      <xdr:col>9</xdr:col>
      <xdr:colOff>0</xdr:colOff>
      <xdr:row>33</xdr:row>
      <xdr:rowOff>147359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253BC99C-EE2E-4FC2-9A4F-3D9B3B073D86}"/>
            </a:ext>
          </a:extLst>
        </xdr:cNvPr>
        <xdr:cNvCxnSpPr/>
      </xdr:nvCxnSpPr>
      <xdr:spPr>
        <a:xfrm flipV="1">
          <a:off x="5243232" y="6172200"/>
          <a:ext cx="1262343" cy="44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403412</xdr:colOff>
      <xdr:row>33</xdr:row>
      <xdr:rowOff>123825</xdr:rowOff>
    </xdr:from>
    <xdr:to>
      <xdr:col>13</xdr:col>
      <xdr:colOff>381000</xdr:colOff>
      <xdr:row>33</xdr:row>
      <xdr:rowOff>131672</xdr:rowOff>
    </xdr:to>
    <xdr:cxnSp macro="">
      <xdr:nvCxnSpPr>
        <xdr:cNvPr id="4" name="Conector recto 3">
          <a:extLst>
            <a:ext uri="{FF2B5EF4-FFF2-40B4-BE49-F238E27FC236}">
              <a16:creationId xmlns="" xmlns:a16="http://schemas.microsoft.com/office/drawing/2014/main" id="{D3C1D843-C7C5-4299-A5C2-2AC160B57AA6}"/>
            </a:ext>
          </a:extLst>
        </xdr:cNvPr>
        <xdr:cNvCxnSpPr/>
      </xdr:nvCxnSpPr>
      <xdr:spPr>
        <a:xfrm flipV="1">
          <a:off x="8785412" y="6153150"/>
          <a:ext cx="1082488" cy="784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Laura/Desktop/costos/presupuestos/practicas%20de%20presupuestos/EQUIPOS%20CONTINGENCIA/4%20SEM%20PRACT%20PRESUPUESTOS%20S.A/LEPOL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. Vtas"/>
      <sheetName val="P. Produccion"/>
      <sheetName val="P. Compra de M.P"/>
      <sheetName val="P. M.O"/>
      <sheetName val="P. Costos"/>
      <sheetName val="Edo. Pro. Vtas."/>
      <sheetName val="P. Gtos Operativos"/>
      <sheetName val="Edo de Resultados"/>
      <sheetName val="Edo. de Sit. Financiera"/>
    </sheetNames>
    <sheetDataSet>
      <sheetData sheetId="0">
        <row r="5">
          <cell r="C5" t="str">
            <v>"PRESUPUESTOS S.A DE C.V"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88"/>
  <sheetViews>
    <sheetView topLeftCell="D1" zoomScale="70" zoomScaleNormal="70" workbookViewId="0">
      <selection activeCell="C23" sqref="C23:F23"/>
    </sheetView>
  </sheetViews>
  <sheetFormatPr baseColWidth="10" defaultRowHeight="15" x14ac:dyDescent="0.25"/>
  <cols>
    <col min="1" max="1" width="1.5703125" style="8" customWidth="1"/>
    <col min="2" max="2" width="16.28515625" style="69" customWidth="1"/>
    <col min="3" max="3" width="27.7109375" style="134" customWidth="1"/>
    <col min="4" max="5" width="28.5703125" style="134" customWidth="1"/>
    <col min="6" max="6" width="39.28515625" style="134" customWidth="1"/>
    <col min="7" max="7" width="26.140625" style="69" customWidth="1"/>
    <col min="8" max="9" width="1.5703125" style="69" customWidth="1"/>
    <col min="10" max="10" width="66.5703125" style="69" customWidth="1"/>
    <col min="11" max="11" width="24.42578125" style="105" customWidth="1"/>
    <col min="12" max="12" width="1.5703125" style="106" customWidth="1"/>
    <col min="13" max="13" width="24.42578125" style="105" customWidth="1"/>
    <col min="14" max="14" width="1.5703125" style="106" customWidth="1"/>
    <col min="15" max="16384" width="11.42578125" style="8"/>
  </cols>
  <sheetData>
    <row r="1" spans="1:14" ht="8.25" customHeight="1" thickBot="1" x14ac:dyDescent="0.3">
      <c r="A1" s="1"/>
      <c r="B1" s="2"/>
      <c r="C1" s="3"/>
      <c r="D1" s="3"/>
      <c r="E1" s="3"/>
      <c r="F1" s="3"/>
      <c r="G1" s="2"/>
      <c r="H1" s="4"/>
      <c r="I1" s="1"/>
      <c r="J1" s="2"/>
      <c r="K1" s="5"/>
      <c r="L1" s="6"/>
      <c r="M1" s="5"/>
      <c r="N1" s="7"/>
    </row>
    <row r="2" spans="1:14" ht="16.5" customHeight="1" thickBot="1" x14ac:dyDescent="0.3">
      <c r="A2" s="9"/>
      <c r="B2" s="10" t="s">
        <v>0</v>
      </c>
      <c r="C2" s="432" t="s">
        <v>1</v>
      </c>
      <c r="D2" s="433"/>
      <c r="E2" s="433"/>
      <c r="F2" s="434"/>
      <c r="G2" s="11"/>
      <c r="H2" s="12"/>
      <c r="I2" s="9"/>
      <c r="J2" s="431" t="s">
        <v>2</v>
      </c>
      <c r="K2" s="431"/>
      <c r="L2" s="431"/>
      <c r="M2" s="431"/>
      <c r="N2" s="13"/>
    </row>
    <row r="3" spans="1:14" ht="16.5" customHeight="1" thickBot="1" x14ac:dyDescent="0.3">
      <c r="A3" s="9"/>
      <c r="B3" s="11"/>
      <c r="C3" s="14" t="s">
        <v>3</v>
      </c>
      <c r="D3" s="14" t="s">
        <v>4</v>
      </c>
      <c r="E3" s="15" t="s">
        <v>5</v>
      </c>
      <c r="F3" s="14" t="s">
        <v>6</v>
      </c>
      <c r="G3" s="11"/>
      <c r="H3" s="12"/>
      <c r="I3" s="9"/>
      <c r="J3" s="431" t="s">
        <v>7</v>
      </c>
      <c r="K3" s="431"/>
      <c r="L3" s="431"/>
      <c r="M3" s="431"/>
      <c r="N3" s="13"/>
    </row>
    <row r="4" spans="1:14" ht="15.75" customHeight="1" x14ac:dyDescent="0.25">
      <c r="A4" s="9"/>
      <c r="B4" s="11"/>
      <c r="C4" s="16" t="s">
        <v>8</v>
      </c>
      <c r="D4" s="17">
        <v>230</v>
      </c>
      <c r="E4" s="18">
        <v>350</v>
      </c>
      <c r="F4" s="19">
        <f>D4*E4</f>
        <v>80500</v>
      </c>
      <c r="G4" s="11"/>
      <c r="H4" s="12"/>
      <c r="I4" s="9"/>
      <c r="J4" s="431" t="s">
        <v>9</v>
      </c>
      <c r="K4" s="431"/>
      <c r="L4" s="431"/>
      <c r="M4" s="431"/>
      <c r="N4" s="13"/>
    </row>
    <row r="5" spans="1:14" ht="15.75" customHeight="1" x14ac:dyDescent="0.25">
      <c r="A5" s="9"/>
      <c r="B5" s="11"/>
      <c r="C5" s="16" t="s">
        <v>10</v>
      </c>
      <c r="D5" s="17">
        <f>D4</f>
        <v>230</v>
      </c>
      <c r="E5" s="18">
        <v>328.5</v>
      </c>
      <c r="F5" s="19">
        <f>D5*E5</f>
        <v>75555</v>
      </c>
      <c r="G5" s="11"/>
      <c r="H5" s="12"/>
      <c r="I5" s="9"/>
      <c r="J5" s="431" t="s">
        <v>11</v>
      </c>
      <c r="K5" s="431"/>
      <c r="L5" s="431"/>
      <c r="M5" s="431"/>
      <c r="N5" s="13"/>
    </row>
    <row r="6" spans="1:14" ht="15.75" thickBot="1" x14ac:dyDescent="0.3">
      <c r="A6" s="9"/>
      <c r="B6" s="11"/>
      <c r="C6" s="20" t="s">
        <v>12</v>
      </c>
      <c r="D6" s="17">
        <f>D5</f>
        <v>230</v>
      </c>
      <c r="E6" s="18">
        <v>270</v>
      </c>
      <c r="F6" s="19">
        <f>E6*D6</f>
        <v>62100</v>
      </c>
      <c r="G6" s="11"/>
      <c r="H6" s="12"/>
      <c r="I6" s="9"/>
      <c r="J6" s="11"/>
      <c r="K6" s="21"/>
      <c r="L6" s="22"/>
      <c r="M6" s="21"/>
      <c r="N6" s="23"/>
    </row>
    <row r="7" spans="1:14" ht="15.75" thickBot="1" x14ac:dyDescent="0.3">
      <c r="A7" s="9"/>
      <c r="B7" s="11"/>
      <c r="C7" s="24" t="s">
        <v>13</v>
      </c>
      <c r="D7" s="25"/>
      <c r="E7" s="26">
        <f>SUM(E4:E6)</f>
        <v>948.5</v>
      </c>
      <c r="F7" s="27">
        <f>SUM(F4:F6)</f>
        <v>218155</v>
      </c>
      <c r="G7" s="11"/>
      <c r="H7" s="12"/>
      <c r="I7" s="9"/>
      <c r="J7" s="11" t="s">
        <v>14</v>
      </c>
      <c r="K7" s="21"/>
      <c r="L7" s="22"/>
      <c r="M7" s="28">
        <v>0</v>
      </c>
      <c r="N7" s="23"/>
    </row>
    <row r="8" spans="1:14" ht="16.5" customHeight="1" thickBot="1" x14ac:dyDescent="0.3">
      <c r="A8" s="9"/>
      <c r="B8" s="11"/>
      <c r="C8" s="29"/>
      <c r="D8" s="29"/>
      <c r="E8" s="29"/>
      <c r="F8" s="29"/>
      <c r="G8" s="11"/>
      <c r="H8" s="12"/>
      <c r="I8" s="9"/>
      <c r="J8" s="11" t="s">
        <v>15</v>
      </c>
      <c r="K8" s="21"/>
      <c r="L8" s="22"/>
      <c r="M8" s="30">
        <f>1700*72</f>
        <v>122400</v>
      </c>
      <c r="N8" s="23"/>
    </row>
    <row r="9" spans="1:14" ht="15.75" customHeight="1" thickBot="1" x14ac:dyDescent="0.3">
      <c r="A9" s="9"/>
      <c r="B9" s="10" t="s">
        <v>17</v>
      </c>
      <c r="C9" s="425" t="s">
        <v>18</v>
      </c>
      <c r="D9" s="426"/>
      <c r="E9" s="426"/>
      <c r="F9" s="427"/>
      <c r="G9" s="11"/>
      <c r="H9" s="12"/>
      <c r="I9" s="9"/>
      <c r="J9" s="11" t="s">
        <v>19</v>
      </c>
      <c r="K9" s="21"/>
      <c r="L9" s="22"/>
      <c r="M9" s="28">
        <f>M7+M8</f>
        <v>122400</v>
      </c>
      <c r="N9" s="23"/>
    </row>
    <row r="10" spans="1:14" ht="15.75" customHeight="1" thickBot="1" x14ac:dyDescent="0.3">
      <c r="A10" s="9"/>
      <c r="B10" s="11"/>
      <c r="C10" s="31" t="s">
        <v>3</v>
      </c>
      <c r="D10" s="31" t="s">
        <v>4</v>
      </c>
      <c r="E10" s="31" t="s">
        <v>5</v>
      </c>
      <c r="F10" s="32" t="s">
        <v>6</v>
      </c>
      <c r="G10" s="11"/>
      <c r="H10" s="12"/>
      <c r="I10" s="9"/>
      <c r="J10" s="11" t="s">
        <v>20</v>
      </c>
      <c r="K10" s="21"/>
      <c r="L10" s="22"/>
      <c r="M10" s="33">
        <v>13680</v>
      </c>
      <c r="N10" s="23"/>
    </row>
    <row r="11" spans="1:14" x14ac:dyDescent="0.25">
      <c r="A11" s="9"/>
      <c r="B11" s="11"/>
      <c r="C11" s="34" t="s">
        <v>8</v>
      </c>
      <c r="D11" s="35">
        <f>70</f>
        <v>70</v>
      </c>
      <c r="E11" s="36">
        <v>350</v>
      </c>
      <c r="F11" s="37">
        <f>D11*E11</f>
        <v>24500</v>
      </c>
      <c r="G11" s="11"/>
      <c r="H11" s="12"/>
      <c r="I11" s="9"/>
      <c r="J11" s="11" t="s">
        <v>21</v>
      </c>
      <c r="K11" s="21"/>
      <c r="L11" s="22"/>
      <c r="M11" s="28">
        <f>M9-M10</f>
        <v>108720</v>
      </c>
      <c r="N11" s="23"/>
    </row>
    <row r="12" spans="1:14" x14ac:dyDescent="0.25">
      <c r="A12" s="9"/>
      <c r="B12" s="11"/>
      <c r="C12" s="34" t="s">
        <v>10</v>
      </c>
      <c r="D12" s="35">
        <f>70*0.6</f>
        <v>42</v>
      </c>
      <c r="E12" s="36">
        <v>328.5</v>
      </c>
      <c r="F12" s="37">
        <f>D12*E12</f>
        <v>13797</v>
      </c>
      <c r="G12" s="11"/>
      <c r="H12" s="12"/>
      <c r="I12" s="9"/>
      <c r="J12" s="11" t="s">
        <v>22</v>
      </c>
      <c r="K12" s="21">
        <f>E26</f>
        <v>3020</v>
      </c>
      <c r="L12" s="22"/>
      <c r="M12" s="28"/>
      <c r="N12" s="23"/>
    </row>
    <row r="13" spans="1:14" ht="15.75" thickBot="1" x14ac:dyDescent="0.3">
      <c r="A13" s="9"/>
      <c r="B13" s="11"/>
      <c r="C13" s="34" t="s">
        <v>12</v>
      </c>
      <c r="D13" s="35">
        <f>D12</f>
        <v>42</v>
      </c>
      <c r="E13" s="38">
        <v>270</v>
      </c>
      <c r="F13" s="37">
        <f>E13*D13</f>
        <v>11340</v>
      </c>
      <c r="G13" s="11"/>
      <c r="H13" s="12"/>
      <c r="I13" s="9"/>
      <c r="J13" s="11" t="s">
        <v>23</v>
      </c>
      <c r="K13" s="39">
        <f>E27</f>
        <v>700</v>
      </c>
      <c r="L13" s="22"/>
      <c r="M13" s="33">
        <f>K12+K13</f>
        <v>3720</v>
      </c>
      <c r="N13" s="23"/>
    </row>
    <row r="14" spans="1:14" ht="15.75" thickBot="1" x14ac:dyDescent="0.3">
      <c r="A14" s="9"/>
      <c r="B14" s="11"/>
      <c r="C14" s="40" t="s">
        <v>13</v>
      </c>
      <c r="D14" s="41"/>
      <c r="E14" s="42">
        <f>SUM(E11:E13)</f>
        <v>948.5</v>
      </c>
      <c r="F14" s="43">
        <f>SUM(F11:F13)</f>
        <v>49637</v>
      </c>
      <c r="G14" s="11"/>
      <c r="H14" s="12"/>
      <c r="I14" s="9"/>
      <c r="J14" s="11" t="s">
        <v>24</v>
      </c>
      <c r="K14" s="21"/>
      <c r="L14" s="22"/>
      <c r="M14" s="28">
        <f>M11-M13</f>
        <v>105000</v>
      </c>
      <c r="N14" s="23"/>
    </row>
    <row r="15" spans="1:14" ht="15.75" thickBot="1" x14ac:dyDescent="0.3">
      <c r="A15" s="9"/>
      <c r="B15" s="11"/>
      <c r="C15" s="29"/>
      <c r="D15" s="29"/>
      <c r="E15" s="29"/>
      <c r="F15" s="29"/>
      <c r="G15" s="11"/>
      <c r="H15" s="12"/>
      <c r="I15" s="9"/>
      <c r="J15" s="11" t="s">
        <v>25</v>
      </c>
      <c r="K15" s="21"/>
      <c r="L15" s="22"/>
      <c r="M15" s="44">
        <v>114700</v>
      </c>
      <c r="N15" s="23"/>
    </row>
    <row r="16" spans="1:14" ht="15.75" thickBot="1" x14ac:dyDescent="0.3">
      <c r="A16" s="9"/>
      <c r="B16" s="10" t="s">
        <v>26</v>
      </c>
      <c r="C16" s="428" t="s">
        <v>27</v>
      </c>
      <c r="D16" s="429"/>
      <c r="E16" s="429"/>
      <c r="F16" s="430"/>
      <c r="G16" s="11"/>
      <c r="H16" s="12"/>
      <c r="I16" s="9"/>
      <c r="J16" s="11" t="s">
        <v>28</v>
      </c>
      <c r="K16" s="21"/>
      <c r="L16" s="22"/>
      <c r="M16" s="28">
        <f>M14+M15</f>
        <v>219700</v>
      </c>
      <c r="N16" s="23"/>
    </row>
    <row r="17" spans="1:14" ht="15.75" thickBot="1" x14ac:dyDescent="0.3">
      <c r="A17" s="9"/>
      <c r="B17" s="11"/>
      <c r="C17" s="45" t="s">
        <v>3</v>
      </c>
      <c r="D17" s="45" t="s">
        <v>4</v>
      </c>
      <c r="E17" s="45" t="s">
        <v>5</v>
      </c>
      <c r="F17" s="46" t="s">
        <v>6</v>
      </c>
      <c r="G17" s="47"/>
      <c r="H17" s="12"/>
      <c r="I17" s="9"/>
      <c r="J17" s="11" t="s">
        <v>29</v>
      </c>
      <c r="K17" s="21">
        <f>E28</f>
        <v>1550</v>
      </c>
      <c r="L17" s="22"/>
      <c r="M17" s="28"/>
      <c r="N17" s="23"/>
    </row>
    <row r="18" spans="1:14" x14ac:dyDescent="0.25">
      <c r="A18" s="9"/>
      <c r="B18" s="11"/>
      <c r="C18" s="48" t="s">
        <v>8</v>
      </c>
      <c r="D18" s="49">
        <v>200</v>
      </c>
      <c r="E18" s="50">
        <f>E4</f>
        <v>350</v>
      </c>
      <c r="F18" s="51">
        <f>D18*E18</f>
        <v>70000</v>
      </c>
      <c r="G18" s="11"/>
      <c r="H18" s="12"/>
      <c r="I18" s="9"/>
      <c r="J18" s="11" t="s">
        <v>30</v>
      </c>
      <c r="K18" s="39">
        <f>E29</f>
        <v>23798</v>
      </c>
      <c r="L18" s="22"/>
      <c r="M18" s="33">
        <f>K18+K17</f>
        <v>25348</v>
      </c>
      <c r="N18" s="23"/>
    </row>
    <row r="19" spans="1:14" x14ac:dyDescent="0.25">
      <c r="A19" s="9"/>
      <c r="B19" s="11"/>
      <c r="C19" s="48" t="s">
        <v>10</v>
      </c>
      <c r="D19" s="49">
        <f>D18</f>
        <v>200</v>
      </c>
      <c r="E19" s="50">
        <f>E5</f>
        <v>328.5</v>
      </c>
      <c r="F19" s="50">
        <f>D19*E19</f>
        <v>65700</v>
      </c>
      <c r="G19" s="11"/>
      <c r="H19" s="12"/>
      <c r="I19" s="9"/>
      <c r="J19" s="11" t="s">
        <v>31</v>
      </c>
      <c r="K19" s="21"/>
      <c r="L19" s="22"/>
      <c r="M19" s="28">
        <f>M16-M18</f>
        <v>194352</v>
      </c>
      <c r="N19" s="23"/>
    </row>
    <row r="20" spans="1:14" ht="15.75" thickBot="1" x14ac:dyDescent="0.3">
      <c r="A20" s="9"/>
      <c r="B20" s="11"/>
      <c r="C20" s="52" t="s">
        <v>12</v>
      </c>
      <c r="D20" s="49">
        <f>D19</f>
        <v>200</v>
      </c>
      <c r="E20" s="50">
        <f>E6</f>
        <v>270</v>
      </c>
      <c r="F20" s="53">
        <f>E20*D20</f>
        <v>54000</v>
      </c>
      <c r="G20" s="11"/>
      <c r="H20" s="12"/>
      <c r="I20" s="9"/>
      <c r="J20" s="11" t="s">
        <v>32</v>
      </c>
      <c r="K20" s="21"/>
      <c r="L20" s="22"/>
      <c r="M20" s="33">
        <v>100996.5</v>
      </c>
      <c r="N20" s="23"/>
    </row>
    <row r="21" spans="1:14" ht="15.75" thickBot="1" x14ac:dyDescent="0.3">
      <c r="A21" s="9"/>
      <c r="B21" s="11"/>
      <c r="C21" s="54" t="s">
        <v>13</v>
      </c>
      <c r="D21" s="55"/>
      <c r="E21" s="56">
        <f>SUM(E18:E20)</f>
        <v>948.5</v>
      </c>
      <c r="F21" s="57">
        <f>SUM(F18:F20)</f>
        <v>189700</v>
      </c>
      <c r="G21" s="11"/>
      <c r="H21" s="12"/>
      <c r="I21" s="9"/>
      <c r="J21" s="11" t="s">
        <v>33</v>
      </c>
      <c r="K21" s="21"/>
      <c r="L21" s="22"/>
      <c r="M21" s="28">
        <f>M19+M20</f>
        <v>295348.5</v>
      </c>
      <c r="N21" s="23"/>
    </row>
    <row r="22" spans="1:14" x14ac:dyDescent="0.25">
      <c r="A22" s="9"/>
      <c r="B22" s="11"/>
      <c r="C22" s="29"/>
      <c r="D22" s="29"/>
      <c r="E22" s="29"/>
      <c r="F22" s="29"/>
      <c r="G22" s="11"/>
      <c r="H22" s="12"/>
      <c r="I22" s="9"/>
      <c r="J22" s="11" t="s">
        <v>35</v>
      </c>
      <c r="K22" s="21">
        <f>E30</f>
        <v>1996.5</v>
      </c>
      <c r="L22" s="22"/>
      <c r="M22" s="28"/>
      <c r="N22" s="23"/>
    </row>
    <row r="23" spans="1:14" x14ac:dyDescent="0.25">
      <c r="A23" s="9"/>
      <c r="B23" s="10" t="s">
        <v>36</v>
      </c>
      <c r="C23" s="422" t="s">
        <v>37</v>
      </c>
      <c r="D23" s="422"/>
      <c r="E23" s="422"/>
      <c r="F23" s="422"/>
      <c r="G23" s="11"/>
      <c r="H23" s="12"/>
      <c r="I23" s="9"/>
      <c r="J23" s="11" t="s">
        <v>38</v>
      </c>
      <c r="K23" s="21">
        <f>E31</f>
        <v>6000</v>
      </c>
      <c r="L23" s="22"/>
      <c r="M23" s="28"/>
      <c r="N23" s="23"/>
    </row>
    <row r="24" spans="1:14" ht="15.75" thickBot="1" x14ac:dyDescent="0.3">
      <c r="A24" s="9"/>
      <c r="B24" s="11"/>
      <c r="C24" s="29"/>
      <c r="D24" s="29"/>
      <c r="E24" s="29"/>
      <c r="F24" s="29"/>
      <c r="G24" s="11"/>
      <c r="H24" s="12"/>
      <c r="I24" s="9"/>
      <c r="J24" s="11" t="s">
        <v>40</v>
      </c>
      <c r="K24" s="39">
        <f>E32</f>
        <v>19560</v>
      </c>
      <c r="L24" s="22"/>
      <c r="M24" s="33">
        <f>K22+K23+K24</f>
        <v>27556.5</v>
      </c>
      <c r="N24" s="23"/>
    </row>
    <row r="25" spans="1:14" ht="29.25" customHeight="1" thickBot="1" x14ac:dyDescent="0.3">
      <c r="A25" s="9"/>
      <c r="B25" s="11"/>
      <c r="C25" s="59" t="s">
        <v>41</v>
      </c>
      <c r="D25" s="59" t="s">
        <v>42</v>
      </c>
      <c r="E25" s="60" t="s">
        <v>43</v>
      </c>
      <c r="F25" s="60" t="s">
        <v>44</v>
      </c>
      <c r="G25" s="11"/>
      <c r="H25" s="12"/>
      <c r="I25" s="9"/>
      <c r="J25" s="61" t="s">
        <v>45</v>
      </c>
      <c r="K25" s="21"/>
      <c r="L25" s="22"/>
      <c r="M25" s="28">
        <f>M21-M24</f>
        <v>267792</v>
      </c>
      <c r="N25" s="23"/>
    </row>
    <row r="26" spans="1:14" ht="15.75" thickBot="1" x14ac:dyDescent="0.3">
      <c r="A26" s="9"/>
      <c r="B26" s="11"/>
      <c r="C26" s="62" t="s">
        <v>47</v>
      </c>
      <c r="D26" s="63" t="s">
        <v>48</v>
      </c>
      <c r="E26" s="64">
        <f>((70-72)*1510)*-1</f>
        <v>3020</v>
      </c>
      <c r="F26" s="65" t="s">
        <v>49</v>
      </c>
      <c r="G26" s="11"/>
      <c r="H26" s="12"/>
      <c r="I26" s="9"/>
      <c r="J26" s="11" t="s">
        <v>50</v>
      </c>
      <c r="K26" s="21"/>
      <c r="L26" s="22"/>
      <c r="M26" s="33">
        <v>0</v>
      </c>
      <c r="N26" s="23"/>
    </row>
    <row r="27" spans="1:14" ht="15.75" thickBot="1" x14ac:dyDescent="0.3">
      <c r="A27" s="9"/>
      <c r="B27" s="11"/>
      <c r="C27" s="67" t="s">
        <v>51</v>
      </c>
      <c r="D27" s="68" t="s">
        <v>52</v>
      </c>
      <c r="E27" s="64">
        <f>((1500-1510)*70)*-1</f>
        <v>700</v>
      </c>
      <c r="F27" s="65" t="str">
        <f>F26</f>
        <v>DESFAVORABLE</v>
      </c>
      <c r="G27" s="11"/>
      <c r="H27" s="12"/>
      <c r="I27" s="9"/>
      <c r="J27" s="11" t="s">
        <v>53</v>
      </c>
      <c r="K27" s="21"/>
      <c r="L27" s="22"/>
      <c r="M27" s="28">
        <f>M25-M26</f>
        <v>267792</v>
      </c>
      <c r="N27" s="23"/>
    </row>
    <row r="28" spans="1:14" ht="15.75" thickBot="1" x14ac:dyDescent="0.3">
      <c r="A28" s="9"/>
      <c r="B28" s="11"/>
      <c r="C28" s="70" t="s">
        <v>54</v>
      </c>
      <c r="D28" s="68" t="s">
        <v>55</v>
      </c>
      <c r="E28" s="64">
        <f>((36.5-37)*3100)*-1</f>
        <v>1550</v>
      </c>
      <c r="F28" s="65" t="str">
        <f>F27</f>
        <v>DESFAVORABLE</v>
      </c>
      <c r="G28" s="11"/>
      <c r="H28" s="12"/>
      <c r="I28" s="9"/>
      <c r="J28" s="11" t="s">
        <v>56</v>
      </c>
      <c r="K28" s="21"/>
      <c r="L28" s="22"/>
      <c r="M28" s="33">
        <f>F14</f>
        <v>49637</v>
      </c>
      <c r="N28" s="23"/>
    </row>
    <row r="29" spans="1:14" ht="15.75" thickBot="1" x14ac:dyDescent="0.3">
      <c r="A29" s="9"/>
      <c r="B29" s="11"/>
      <c r="C29" s="70" t="s">
        <v>57</v>
      </c>
      <c r="D29" s="68" t="s">
        <v>58</v>
      </c>
      <c r="E29" s="64">
        <f>((2448-3100)*36.5)*-1</f>
        <v>23798</v>
      </c>
      <c r="F29" s="65" t="str">
        <f>F28</f>
        <v>DESFAVORABLE</v>
      </c>
      <c r="G29" s="11"/>
      <c r="H29" s="12"/>
      <c r="I29" s="9"/>
      <c r="J29" s="11" t="s">
        <v>59</v>
      </c>
      <c r="K29" s="21"/>
      <c r="L29" s="22"/>
      <c r="M29" s="28">
        <f>M27-M28</f>
        <v>218155</v>
      </c>
      <c r="N29" s="23"/>
    </row>
    <row r="30" spans="1:14" ht="15.75" thickBot="1" x14ac:dyDescent="0.3">
      <c r="A30" s="9"/>
      <c r="B30" s="11"/>
      <c r="C30" s="62" t="s">
        <v>60</v>
      </c>
      <c r="D30" s="68" t="s">
        <v>61</v>
      </c>
      <c r="E30" s="64">
        <f>(99000-100996.5)*-1</f>
        <v>1996.5</v>
      </c>
      <c r="F30" s="65" t="str">
        <f>F29</f>
        <v>DESFAVORABLE</v>
      </c>
      <c r="G30" s="11"/>
      <c r="H30" s="12"/>
      <c r="I30" s="9"/>
      <c r="J30" s="11" t="s">
        <v>62</v>
      </c>
      <c r="K30" s="21"/>
      <c r="L30" s="22"/>
      <c r="M30" s="33">
        <v>0</v>
      </c>
      <c r="N30" s="23"/>
    </row>
    <row r="31" spans="1:14" ht="15.75" thickBot="1" x14ac:dyDescent="0.3">
      <c r="A31" s="9"/>
      <c r="B31" s="11"/>
      <c r="C31" s="67" t="s">
        <v>63</v>
      </c>
      <c r="D31" s="63" t="s">
        <v>64</v>
      </c>
      <c r="E31" s="71">
        <f>((3300-3100)*30)</f>
        <v>6000</v>
      </c>
      <c r="F31" s="72" t="str">
        <f>F26</f>
        <v>DESFAVORABLE</v>
      </c>
      <c r="G31" s="11"/>
      <c r="H31" s="12"/>
      <c r="I31" s="9"/>
      <c r="J31" s="11" t="s">
        <v>65</v>
      </c>
      <c r="K31" s="21"/>
      <c r="L31" s="22"/>
      <c r="M31" s="28">
        <f>M29+M30</f>
        <v>218155</v>
      </c>
      <c r="N31" s="23"/>
    </row>
    <row r="32" spans="1:14" ht="15.75" thickBot="1" x14ac:dyDescent="0.3">
      <c r="A32" s="9"/>
      <c r="B32" s="11"/>
      <c r="C32" s="67" t="s">
        <v>66</v>
      </c>
      <c r="D32" s="73" t="s">
        <v>67</v>
      </c>
      <c r="E32" s="71">
        <f>((2448-3100)*30)*-1</f>
        <v>19560</v>
      </c>
      <c r="F32" s="72" t="str">
        <f>F31</f>
        <v>DESFAVORABLE</v>
      </c>
      <c r="G32" s="11"/>
      <c r="H32" s="12"/>
      <c r="I32" s="9"/>
      <c r="J32" s="11" t="s">
        <v>68</v>
      </c>
      <c r="K32" s="21"/>
      <c r="L32" s="22"/>
      <c r="M32" s="33">
        <v>28455</v>
      </c>
      <c r="N32" s="23"/>
    </row>
    <row r="33" spans="1:14" ht="17.25" x14ac:dyDescent="0.25">
      <c r="A33" s="9"/>
      <c r="B33" s="11"/>
      <c r="C33" s="29"/>
      <c r="D33" s="74"/>
      <c r="E33" s="29"/>
      <c r="F33" s="29"/>
      <c r="G33" s="11"/>
      <c r="H33" s="12"/>
      <c r="I33" s="9"/>
      <c r="J33" s="75" t="s">
        <v>16</v>
      </c>
      <c r="K33" s="21"/>
      <c r="L33" s="22"/>
      <c r="M33" s="76">
        <f>M31-M32</f>
        <v>189700</v>
      </c>
      <c r="N33" s="77"/>
    </row>
    <row r="34" spans="1:14" ht="18" thickBot="1" x14ac:dyDescent="0.3">
      <c r="A34" s="9"/>
      <c r="B34" s="10" t="s">
        <v>69</v>
      </c>
      <c r="C34" s="422" t="s">
        <v>70</v>
      </c>
      <c r="D34" s="422"/>
      <c r="E34" s="422"/>
      <c r="F34" s="422"/>
      <c r="G34" s="11"/>
      <c r="H34" s="12"/>
      <c r="I34" s="9"/>
      <c r="J34" s="75"/>
      <c r="K34" s="78"/>
      <c r="L34" s="78"/>
      <c r="M34" s="76"/>
      <c r="N34" s="77"/>
    </row>
    <row r="35" spans="1:14" ht="18" thickBot="1" x14ac:dyDescent="0.3">
      <c r="A35" s="9"/>
      <c r="B35" s="11"/>
      <c r="C35" s="29"/>
      <c r="D35" s="29"/>
      <c r="E35" s="29"/>
      <c r="F35" s="29"/>
      <c r="G35" s="11"/>
      <c r="H35" s="12"/>
      <c r="I35" s="9"/>
      <c r="J35" s="75"/>
      <c r="K35" s="421" t="s">
        <v>34</v>
      </c>
      <c r="L35" s="421"/>
      <c r="M35" s="76"/>
      <c r="N35" s="77"/>
    </row>
    <row r="36" spans="1:14" ht="15.75" customHeight="1" thickBot="1" x14ac:dyDescent="0.3">
      <c r="A36" s="9"/>
      <c r="B36" s="11"/>
      <c r="C36" s="79" t="s">
        <v>71</v>
      </c>
      <c r="D36" s="80" t="s">
        <v>43</v>
      </c>
      <c r="E36" s="81" t="s">
        <v>44</v>
      </c>
      <c r="F36" s="82" t="s">
        <v>72</v>
      </c>
      <c r="G36" s="82" t="s">
        <v>73</v>
      </c>
      <c r="H36" s="12"/>
      <c r="I36" s="9"/>
      <c r="J36" s="75"/>
      <c r="K36" s="58"/>
      <c r="L36" s="58"/>
      <c r="M36" s="76"/>
      <c r="N36" s="77"/>
    </row>
    <row r="37" spans="1:14" ht="18" customHeight="1" thickBot="1" x14ac:dyDescent="0.3">
      <c r="A37" s="9"/>
      <c r="B37" s="11"/>
      <c r="C37" s="79" t="s">
        <v>47</v>
      </c>
      <c r="D37" s="83">
        <f>E26</f>
        <v>3020</v>
      </c>
      <c r="E37" s="84" t="s">
        <v>49</v>
      </c>
      <c r="F37" s="85" t="s">
        <v>74</v>
      </c>
      <c r="G37" s="86" t="s">
        <v>75</v>
      </c>
      <c r="H37" s="87"/>
      <c r="I37" s="9"/>
      <c r="J37" s="75"/>
      <c r="K37" s="421" t="s">
        <v>39</v>
      </c>
      <c r="L37" s="421"/>
      <c r="M37" s="76"/>
      <c r="N37" s="77"/>
    </row>
    <row r="38" spans="1:14" ht="16.5" customHeight="1" thickBot="1" x14ac:dyDescent="0.3">
      <c r="A38" s="9"/>
      <c r="B38" s="11"/>
      <c r="C38" s="79" t="s">
        <v>51</v>
      </c>
      <c r="D38" s="88">
        <f>E27</f>
        <v>700</v>
      </c>
      <c r="E38" s="89" t="str">
        <f>E37</f>
        <v>DESFAVORABLE</v>
      </c>
      <c r="F38" s="90" t="s">
        <v>76</v>
      </c>
      <c r="G38" s="91" t="s">
        <v>77</v>
      </c>
      <c r="H38" s="87"/>
      <c r="I38" s="9"/>
      <c r="J38" s="75"/>
      <c r="K38" s="58"/>
      <c r="L38" s="58"/>
      <c r="M38" s="76"/>
      <c r="N38" s="77"/>
    </row>
    <row r="39" spans="1:14" ht="16.5" customHeight="1" thickBot="1" x14ac:dyDescent="0.3">
      <c r="A39" s="9"/>
      <c r="B39" s="11"/>
      <c r="C39" s="92" t="s">
        <v>54</v>
      </c>
      <c r="D39" s="93">
        <f t="shared" ref="D39:D43" si="0">E28</f>
        <v>1550</v>
      </c>
      <c r="E39" s="94" t="str">
        <f>E38</f>
        <v>DESFAVORABLE</v>
      </c>
      <c r="F39" s="95" t="s">
        <v>78</v>
      </c>
      <c r="G39" s="91" t="s">
        <v>75</v>
      </c>
      <c r="H39" s="12"/>
      <c r="I39" s="9"/>
      <c r="J39" s="75"/>
      <c r="K39" s="421" t="s">
        <v>46</v>
      </c>
      <c r="L39" s="421"/>
      <c r="M39" s="76"/>
      <c r="N39" s="77"/>
    </row>
    <row r="40" spans="1:14" ht="16.5" customHeight="1" thickBot="1" x14ac:dyDescent="0.3">
      <c r="A40" s="9"/>
      <c r="B40" s="11"/>
      <c r="C40" s="79" t="s">
        <v>57</v>
      </c>
      <c r="D40" s="88">
        <f t="shared" si="0"/>
        <v>23798</v>
      </c>
      <c r="E40" s="96" t="str">
        <f>E39</f>
        <v>DESFAVORABLE</v>
      </c>
      <c r="F40" s="97" t="s">
        <v>79</v>
      </c>
      <c r="G40" s="91" t="str">
        <f>G38</f>
        <v>FUNCIONARIOS Y EMPLEADOS</v>
      </c>
      <c r="H40" s="12"/>
      <c r="I40" s="98"/>
      <c r="J40" s="66"/>
      <c r="K40" s="99"/>
      <c r="L40" s="100"/>
      <c r="M40" s="99"/>
      <c r="N40" s="101"/>
    </row>
    <row r="41" spans="1:14" ht="16.5" customHeight="1" thickBot="1" x14ac:dyDescent="0.3">
      <c r="A41" s="9"/>
      <c r="B41" s="11"/>
      <c r="C41" s="102" t="s">
        <v>60</v>
      </c>
      <c r="D41" s="93">
        <f t="shared" si="0"/>
        <v>1996.5</v>
      </c>
      <c r="E41" s="96" t="str">
        <f>E40</f>
        <v>DESFAVORABLE</v>
      </c>
      <c r="F41" s="103" t="s">
        <v>80</v>
      </c>
      <c r="G41" s="104" t="str">
        <f>G39</f>
        <v>RESULTADOS</v>
      </c>
      <c r="H41" s="87"/>
    </row>
    <row r="42" spans="1:14" ht="16.5" customHeight="1" thickBot="1" x14ac:dyDescent="0.3">
      <c r="A42" s="9"/>
      <c r="B42" s="11"/>
      <c r="C42" s="102" t="s">
        <v>63</v>
      </c>
      <c r="D42" s="107">
        <f t="shared" si="0"/>
        <v>6000</v>
      </c>
      <c r="E42" s="108" t="str">
        <f>E40</f>
        <v>DESFAVORABLE</v>
      </c>
      <c r="F42" s="95" t="s">
        <v>81</v>
      </c>
      <c r="G42" s="109" t="str">
        <f>G40</f>
        <v>FUNCIONARIOS Y EMPLEADOS</v>
      </c>
      <c r="H42" s="12"/>
    </row>
    <row r="43" spans="1:14" ht="18" customHeight="1" thickBot="1" x14ac:dyDescent="0.3">
      <c r="A43" s="9"/>
      <c r="B43" s="11"/>
      <c r="C43" s="102" t="s">
        <v>66</v>
      </c>
      <c r="D43" s="88">
        <f t="shared" si="0"/>
        <v>19560</v>
      </c>
      <c r="E43" s="96" t="str">
        <f>E42</f>
        <v>DESFAVORABLE</v>
      </c>
      <c r="F43" s="110" t="s">
        <v>76</v>
      </c>
      <c r="G43" s="91" t="str">
        <f>G42</f>
        <v>FUNCIONARIOS Y EMPLEADOS</v>
      </c>
      <c r="H43" s="12"/>
    </row>
    <row r="44" spans="1:14" x14ac:dyDescent="0.25">
      <c r="A44" s="9"/>
      <c r="B44" s="11"/>
      <c r="C44" s="29"/>
      <c r="D44" s="111"/>
      <c r="E44" s="29"/>
      <c r="F44" s="29"/>
      <c r="G44" s="11"/>
      <c r="H44" s="12"/>
    </row>
    <row r="45" spans="1:14" x14ac:dyDescent="0.25">
      <c r="A45" s="9"/>
      <c r="B45" s="10" t="s">
        <v>82</v>
      </c>
      <c r="C45" s="422" t="s">
        <v>83</v>
      </c>
      <c r="D45" s="422"/>
      <c r="E45" s="422"/>
      <c r="F45" s="422"/>
      <c r="G45" s="11"/>
      <c r="H45" s="12"/>
    </row>
    <row r="46" spans="1:14" ht="15.75" thickBot="1" x14ac:dyDescent="0.3">
      <c r="A46" s="9"/>
      <c r="B46" s="11"/>
      <c r="C46" s="29"/>
      <c r="D46" s="29"/>
      <c r="E46" s="29"/>
      <c r="F46" s="29"/>
      <c r="G46" s="11"/>
      <c r="H46" s="12"/>
    </row>
    <row r="47" spans="1:14" ht="15.75" thickBot="1" x14ac:dyDescent="0.3">
      <c r="A47" s="9"/>
      <c r="B47" s="11"/>
      <c r="C47" s="112" t="s">
        <v>41</v>
      </c>
      <c r="D47" s="112" t="s">
        <v>43</v>
      </c>
      <c r="E47" s="423" t="s">
        <v>84</v>
      </c>
      <c r="F47" s="424"/>
      <c r="G47" s="11"/>
      <c r="H47" s="12"/>
    </row>
    <row r="48" spans="1:14" ht="15.75" thickBot="1" x14ac:dyDescent="0.3">
      <c r="A48" s="9"/>
      <c r="B48" s="11"/>
      <c r="C48" s="112" t="s">
        <v>51</v>
      </c>
      <c r="D48" s="113">
        <f>E27</f>
        <v>700</v>
      </c>
      <c r="E48" s="417" t="s">
        <v>85</v>
      </c>
      <c r="F48" s="418"/>
      <c r="G48" s="11"/>
      <c r="H48" s="12"/>
    </row>
    <row r="49" spans="1:8" ht="15.75" thickBot="1" x14ac:dyDescent="0.3">
      <c r="A49" s="9"/>
      <c r="B49" s="11"/>
      <c r="C49" s="114" t="s">
        <v>57</v>
      </c>
      <c r="D49" s="115">
        <f>E29</f>
        <v>23798</v>
      </c>
      <c r="E49" s="419" t="s">
        <v>86</v>
      </c>
      <c r="F49" s="420"/>
      <c r="G49" s="11"/>
      <c r="H49" s="12"/>
    </row>
    <row r="50" spans="1:8" ht="15.75" thickBot="1" x14ac:dyDescent="0.3">
      <c r="A50" s="9"/>
      <c r="B50" s="11"/>
      <c r="C50" s="112" t="s">
        <v>63</v>
      </c>
      <c r="D50" s="113">
        <f>E31</f>
        <v>6000</v>
      </c>
      <c r="E50" s="417" t="s">
        <v>87</v>
      </c>
      <c r="F50" s="418"/>
      <c r="G50" s="11"/>
      <c r="H50" s="12"/>
    </row>
    <row r="51" spans="1:8" ht="15.75" thickBot="1" x14ac:dyDescent="0.3">
      <c r="A51" s="9"/>
      <c r="B51" s="11"/>
      <c r="C51" s="112" t="s">
        <v>66</v>
      </c>
      <c r="D51" s="116">
        <f>E32</f>
        <v>19560</v>
      </c>
      <c r="E51" s="417" t="s">
        <v>86</v>
      </c>
      <c r="F51" s="418"/>
      <c r="G51" s="11"/>
      <c r="H51" s="12"/>
    </row>
    <row r="52" spans="1:8" x14ac:dyDescent="0.25">
      <c r="A52" s="9"/>
      <c r="B52" s="11"/>
      <c r="C52" s="29"/>
      <c r="D52" s="117"/>
      <c r="E52" s="29"/>
      <c r="F52" s="11"/>
      <c r="G52" s="11"/>
      <c r="H52" s="12"/>
    </row>
    <row r="53" spans="1:8" x14ac:dyDescent="0.25">
      <c r="A53" s="9"/>
      <c r="B53" s="10" t="s">
        <v>88</v>
      </c>
      <c r="C53" s="416" t="s">
        <v>89</v>
      </c>
      <c r="D53" s="416"/>
      <c r="E53" s="416"/>
      <c r="F53" s="416"/>
      <c r="G53" s="11"/>
      <c r="H53" s="12"/>
    </row>
    <row r="54" spans="1:8" ht="15.75" thickBot="1" x14ac:dyDescent="0.3">
      <c r="A54" s="9"/>
      <c r="B54" s="11"/>
      <c r="C54" s="29"/>
      <c r="D54" s="29"/>
      <c r="E54" s="29"/>
      <c r="F54" s="29"/>
      <c r="G54" s="11"/>
      <c r="H54" s="12"/>
    </row>
    <row r="55" spans="1:8" ht="15.75" thickBot="1" x14ac:dyDescent="0.3">
      <c r="A55" s="9"/>
      <c r="B55" s="11"/>
      <c r="C55" s="118" t="s">
        <v>41</v>
      </c>
      <c r="D55" s="118" t="s">
        <v>90</v>
      </c>
      <c r="E55" s="118" t="s">
        <v>91</v>
      </c>
      <c r="F55" s="119" t="s">
        <v>13</v>
      </c>
      <c r="G55" s="11"/>
      <c r="H55" s="12"/>
    </row>
    <row r="56" spans="1:8" x14ac:dyDescent="0.25">
      <c r="A56" s="9"/>
      <c r="B56" s="11"/>
      <c r="C56" s="120" t="s">
        <v>8</v>
      </c>
      <c r="D56" s="121" t="s">
        <v>92</v>
      </c>
      <c r="E56" s="122">
        <v>72</v>
      </c>
      <c r="F56" s="122">
        <f>E56*5</f>
        <v>360</v>
      </c>
      <c r="G56" s="11"/>
      <c r="H56" s="12"/>
    </row>
    <row r="57" spans="1:8" x14ac:dyDescent="0.25">
      <c r="A57" s="9"/>
      <c r="B57" s="11"/>
      <c r="C57" s="123" t="s">
        <v>10</v>
      </c>
      <c r="D57" s="124" t="s">
        <v>93</v>
      </c>
      <c r="E57" s="18">
        <v>37</v>
      </c>
      <c r="F57" s="125">
        <f>E57*9</f>
        <v>333</v>
      </c>
      <c r="G57" s="11"/>
      <c r="H57" s="12"/>
    </row>
    <row r="58" spans="1:8" ht="15.75" thickBot="1" x14ac:dyDescent="0.3">
      <c r="A58" s="9"/>
      <c r="B58" s="11"/>
      <c r="C58" s="123" t="s">
        <v>12</v>
      </c>
      <c r="D58" s="124" t="s">
        <v>93</v>
      </c>
      <c r="E58" s="126">
        <v>30</v>
      </c>
      <c r="F58" s="126">
        <f>E58*9</f>
        <v>270</v>
      </c>
      <c r="G58" s="11"/>
      <c r="H58" s="12"/>
    </row>
    <row r="59" spans="1:8" ht="15.75" thickBot="1" x14ac:dyDescent="0.3">
      <c r="A59" s="9"/>
      <c r="B59" s="11"/>
      <c r="C59" s="127" t="s">
        <v>13</v>
      </c>
      <c r="D59" s="128"/>
      <c r="E59" s="129">
        <f>SUM(E56:E58)</f>
        <v>139</v>
      </c>
      <c r="F59" s="130">
        <f>SUM(F56:F58)</f>
        <v>963</v>
      </c>
      <c r="G59" s="11"/>
      <c r="H59" s="12"/>
    </row>
    <row r="60" spans="1:8" ht="15.75" thickBot="1" x14ac:dyDescent="0.3">
      <c r="A60" s="98"/>
      <c r="B60" s="66"/>
      <c r="C60" s="131"/>
      <c r="D60" s="131"/>
      <c r="E60" s="132"/>
      <c r="F60" s="131"/>
      <c r="G60" s="66"/>
      <c r="H60" s="133"/>
    </row>
    <row r="61" spans="1:8" ht="17.25" customHeight="1" x14ac:dyDescent="0.25">
      <c r="A61" s="69"/>
    </row>
    <row r="62" spans="1:8" x14ac:dyDescent="0.25">
      <c r="A62" s="69"/>
      <c r="C62" s="135"/>
    </row>
    <row r="63" spans="1:8" x14ac:dyDescent="0.25">
      <c r="A63" s="69"/>
      <c r="E63" s="29"/>
    </row>
    <row r="64" spans="1:8" x14ac:dyDescent="0.25">
      <c r="A64" s="69"/>
      <c r="E64" s="29"/>
    </row>
    <row r="65" spans="1:5" x14ac:dyDescent="0.25">
      <c r="A65" s="69"/>
      <c r="E65" s="29"/>
    </row>
    <row r="66" spans="1:5" x14ac:dyDescent="0.25">
      <c r="A66" s="69"/>
      <c r="E66" s="29"/>
    </row>
    <row r="67" spans="1:5" x14ac:dyDescent="0.25">
      <c r="A67" s="69"/>
      <c r="C67" s="135"/>
      <c r="E67" s="29"/>
    </row>
    <row r="68" spans="1:5" x14ac:dyDescent="0.25">
      <c r="A68" s="69"/>
      <c r="E68" s="29"/>
    </row>
    <row r="69" spans="1:5" x14ac:dyDescent="0.25">
      <c r="A69" s="69"/>
      <c r="E69" s="29"/>
    </row>
    <row r="70" spans="1:5" x14ac:dyDescent="0.25">
      <c r="A70" s="69"/>
    </row>
    <row r="71" spans="1:5" x14ac:dyDescent="0.25">
      <c r="A71" s="69"/>
    </row>
    <row r="72" spans="1:5" x14ac:dyDescent="0.25">
      <c r="A72" s="69"/>
    </row>
    <row r="73" spans="1:5" x14ac:dyDescent="0.25">
      <c r="A73" s="69"/>
    </row>
    <row r="74" spans="1:5" x14ac:dyDescent="0.25">
      <c r="A74" s="69"/>
    </row>
    <row r="75" spans="1:5" x14ac:dyDescent="0.25">
      <c r="A75" s="69"/>
    </row>
    <row r="76" spans="1:5" x14ac:dyDescent="0.25">
      <c r="A76" s="69"/>
    </row>
    <row r="77" spans="1:5" x14ac:dyDescent="0.25">
      <c r="A77" s="69"/>
    </row>
    <row r="78" spans="1:5" x14ac:dyDescent="0.25">
      <c r="A78" s="69"/>
    </row>
    <row r="88" ht="7.5" customHeight="1" x14ac:dyDescent="0.25"/>
  </sheetData>
  <mergeCells count="19">
    <mergeCell ref="C2:F2"/>
    <mergeCell ref="J2:M2"/>
    <mergeCell ref="C23:F23"/>
    <mergeCell ref="C9:F9"/>
    <mergeCell ref="C16:F16"/>
    <mergeCell ref="J3:M3"/>
    <mergeCell ref="J4:M4"/>
    <mergeCell ref="J5:M5"/>
    <mergeCell ref="K39:L39"/>
    <mergeCell ref="C45:F45"/>
    <mergeCell ref="E47:F47"/>
    <mergeCell ref="C34:F34"/>
    <mergeCell ref="K35:L35"/>
    <mergeCell ref="K37:L37"/>
    <mergeCell ref="C53:F53"/>
    <mergeCell ref="E48:F48"/>
    <mergeCell ref="E49:F49"/>
    <mergeCell ref="E50:F50"/>
    <mergeCell ref="E51:F51"/>
  </mergeCells>
  <pageMargins left="0.70866141732283472" right="0.70866141732283472" top="0.74803149606299213" bottom="0.74803149606299213" header="0.31496062992125984" footer="0.31496062992125984"/>
  <pageSetup scale="61" orientation="portrait" horizontalDpi="4294967293" verticalDpi="4294967293" r:id="rId1"/>
  <headerFooter>
    <oddHeader>&amp;C*SIERRA ROSAS LORENA*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37"/>
  <sheetViews>
    <sheetView showGridLines="0" showRowColHeaders="0" topLeftCell="A8" zoomScaleNormal="100" workbookViewId="0">
      <selection activeCell="O26" sqref="O26"/>
    </sheetView>
  </sheetViews>
  <sheetFormatPr baseColWidth="10" defaultColWidth="11.5703125" defaultRowHeight="15" x14ac:dyDescent="0.25"/>
  <cols>
    <col min="1" max="1" width="3.7109375" customWidth="1"/>
    <col min="3" max="4" width="1.5703125" customWidth="1"/>
    <col min="5" max="5" width="28.140625" customWidth="1"/>
    <col min="6" max="7" width="13.140625" bestFit="1" customWidth="1"/>
    <col min="9" max="9" width="13.140625" bestFit="1" customWidth="1"/>
    <col min="10" max="10" width="1.7109375" customWidth="1"/>
    <col min="12" max="12" width="14.85546875" customWidth="1"/>
    <col min="13" max="13" width="16.5703125" customWidth="1"/>
  </cols>
  <sheetData>
    <row r="1" spans="2:16" ht="15.75" thickBot="1" x14ac:dyDescent="0.3"/>
    <row r="2" spans="2:16" x14ac:dyDescent="0.25">
      <c r="B2" s="357"/>
      <c r="C2" s="358"/>
      <c r="D2" s="359"/>
      <c r="E2" s="359"/>
      <c r="F2" s="359"/>
      <c r="G2" s="359"/>
      <c r="H2" s="359"/>
      <c r="I2" s="359"/>
      <c r="J2" s="358"/>
      <c r="K2" s="358"/>
      <c r="L2" s="358"/>
      <c r="M2" s="358"/>
      <c r="N2" s="358"/>
      <c r="O2" s="358"/>
      <c r="P2" s="402"/>
    </row>
    <row r="3" spans="2:16" x14ac:dyDescent="0.25">
      <c r="B3" s="361"/>
      <c r="C3" s="381"/>
      <c r="D3" s="517" t="str">
        <f>+[1]Datos!C5</f>
        <v>"PRESUPUESTOS S.A DE C.V"</v>
      </c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403"/>
    </row>
    <row r="4" spans="2:16" x14ac:dyDescent="0.25">
      <c r="B4" s="361"/>
      <c r="C4" s="381"/>
      <c r="D4" s="517" t="s">
        <v>381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403"/>
    </row>
    <row r="5" spans="2:16" x14ac:dyDescent="0.25">
      <c r="B5" s="361"/>
      <c r="C5" s="381"/>
      <c r="D5" s="517" t="s">
        <v>363</v>
      </c>
      <c r="E5" s="517"/>
      <c r="F5" s="517"/>
      <c r="G5" s="517"/>
      <c r="H5" s="517"/>
      <c r="I5" s="517"/>
      <c r="J5" s="517"/>
      <c r="K5" s="517"/>
      <c r="L5" s="517"/>
      <c r="M5" s="517"/>
      <c r="N5" s="517"/>
      <c r="O5" s="517"/>
      <c r="P5" s="403"/>
    </row>
    <row r="6" spans="2:16" ht="15.75" thickBot="1" x14ac:dyDescent="0.3">
      <c r="B6" s="384"/>
      <c r="C6" s="385"/>
      <c r="D6" s="386"/>
      <c r="E6" s="386"/>
      <c r="F6" s="386"/>
      <c r="G6" s="386"/>
      <c r="H6" s="386"/>
      <c r="I6" s="386"/>
      <c r="J6" s="385"/>
      <c r="K6" s="385"/>
      <c r="L6" s="385"/>
      <c r="M6" s="385"/>
      <c r="N6" s="385"/>
      <c r="O6" s="385"/>
      <c r="P6" s="404"/>
    </row>
    <row r="7" spans="2:16" x14ac:dyDescent="0.25">
      <c r="B7" s="365"/>
      <c r="C7" s="335"/>
      <c r="D7" s="335"/>
      <c r="E7" s="335"/>
      <c r="F7" s="335"/>
      <c r="G7" s="335"/>
      <c r="H7" s="335"/>
      <c r="I7" s="335"/>
      <c r="J7" s="335"/>
      <c r="K7" s="335"/>
      <c r="L7" s="335"/>
      <c r="M7" s="335"/>
      <c r="N7" s="335"/>
      <c r="O7" s="335"/>
      <c r="P7" s="366"/>
    </row>
    <row r="8" spans="2:16" x14ac:dyDescent="0.25">
      <c r="B8" s="365"/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66"/>
    </row>
    <row r="9" spans="2:16" ht="15.75" x14ac:dyDescent="0.25">
      <c r="B9" s="365"/>
      <c r="C9" s="522" t="s">
        <v>382</v>
      </c>
      <c r="D9" s="522"/>
      <c r="E9" s="522"/>
      <c r="F9" s="522"/>
      <c r="G9" s="522"/>
      <c r="H9" s="388" t="s">
        <v>328</v>
      </c>
      <c r="I9" s="335"/>
      <c r="J9" s="522" t="s">
        <v>383</v>
      </c>
      <c r="K9" s="522"/>
      <c r="L9" s="522"/>
      <c r="M9" s="522"/>
      <c r="N9" s="522"/>
      <c r="O9" s="388" t="s">
        <v>328</v>
      </c>
      <c r="P9" s="366"/>
    </row>
    <row r="10" spans="2:16" x14ac:dyDescent="0.25">
      <c r="B10" s="365"/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89"/>
      <c r="O10" s="405"/>
      <c r="P10" s="366"/>
    </row>
    <row r="11" spans="2:16" x14ac:dyDescent="0.25">
      <c r="B11" s="365"/>
      <c r="C11" s="335" t="s">
        <v>333</v>
      </c>
      <c r="D11" s="335"/>
      <c r="E11" s="335"/>
      <c r="F11" s="335"/>
      <c r="G11" s="335"/>
      <c r="H11" s="335"/>
      <c r="I11" s="335"/>
      <c r="J11" s="335" t="s">
        <v>384</v>
      </c>
      <c r="K11" s="335"/>
      <c r="L11" s="335"/>
      <c r="M11" s="335"/>
      <c r="N11" s="389">
        <v>40933</v>
      </c>
      <c r="O11" s="400">
        <f>(N11*$O$26)/$N$26</f>
        <v>5.7238063808841957E-2</v>
      </c>
      <c r="P11" s="366"/>
    </row>
    <row r="12" spans="2:16" x14ac:dyDescent="0.25">
      <c r="B12" s="365"/>
      <c r="C12" s="335"/>
      <c r="D12" s="335"/>
      <c r="E12" s="335" t="s">
        <v>385</v>
      </c>
      <c r="F12" s="389"/>
      <c r="G12" s="389">
        <v>52117</v>
      </c>
      <c r="H12" s="400">
        <f>(G12*$H$26)/$G$26</f>
        <v>7.473610698834296E-2</v>
      </c>
      <c r="I12" s="406"/>
      <c r="J12" s="335" t="s">
        <v>386</v>
      </c>
      <c r="K12" s="335"/>
      <c r="L12" s="335"/>
      <c r="M12" s="335"/>
      <c r="N12" s="389">
        <v>304008</v>
      </c>
      <c r="O12" s="400">
        <f>(N12*$O$26)/$N$26</f>
        <v>0.42510515482369787</v>
      </c>
      <c r="P12" s="366"/>
    </row>
    <row r="13" spans="2:16" x14ac:dyDescent="0.25">
      <c r="B13" s="365"/>
      <c r="C13" s="335"/>
      <c r="D13" s="335"/>
      <c r="E13" s="335" t="s">
        <v>387</v>
      </c>
      <c r="F13" s="389"/>
      <c r="G13" s="389">
        <v>110350</v>
      </c>
      <c r="H13" s="400">
        <f>(G13*$H$26)/$G$26</f>
        <v>0.15824259658391016</v>
      </c>
      <c r="I13" s="406"/>
      <c r="J13" s="335"/>
      <c r="K13" s="335"/>
      <c r="L13" s="335"/>
      <c r="M13" s="335"/>
      <c r="N13" s="389"/>
      <c r="O13" s="400"/>
      <c r="P13" s="366"/>
    </row>
    <row r="14" spans="2:16" x14ac:dyDescent="0.25">
      <c r="B14" s="365"/>
      <c r="C14" s="335"/>
      <c r="D14" s="335"/>
      <c r="E14" s="335" t="s">
        <v>334</v>
      </c>
      <c r="F14" s="389"/>
      <c r="G14" s="389">
        <f>+SUM(F15:F17)</f>
        <v>0</v>
      </c>
      <c r="H14" s="400">
        <f>(G14*$H$26)/$G$26</f>
        <v>0</v>
      </c>
      <c r="I14" s="406"/>
      <c r="J14" s="335"/>
      <c r="K14" s="335"/>
      <c r="L14" s="335"/>
      <c r="M14" s="335"/>
      <c r="N14" s="389"/>
      <c r="O14" s="400"/>
      <c r="P14" s="366"/>
    </row>
    <row r="15" spans="2:16" x14ac:dyDescent="0.25">
      <c r="B15" s="365"/>
      <c r="C15" s="335"/>
      <c r="D15" s="335" t="s">
        <v>388</v>
      </c>
      <c r="E15" s="335"/>
      <c r="F15" s="389"/>
      <c r="G15" s="389"/>
      <c r="H15" s="400"/>
      <c r="I15" s="406"/>
      <c r="J15" s="334" t="s">
        <v>389</v>
      </c>
      <c r="K15" s="335"/>
      <c r="L15" s="335"/>
      <c r="M15" s="335"/>
      <c r="N15" s="391">
        <f>+SUM(N11:N12)</f>
        <v>344941</v>
      </c>
      <c r="O15" s="400">
        <f>(N15*$O$26)/$N$26</f>
        <v>0.48234321863253982</v>
      </c>
      <c r="P15" s="366"/>
    </row>
    <row r="16" spans="2:16" x14ac:dyDescent="0.25">
      <c r="B16" s="365"/>
      <c r="C16" s="335"/>
      <c r="D16" s="335" t="s">
        <v>390</v>
      </c>
      <c r="E16" s="335"/>
      <c r="F16" s="389"/>
      <c r="G16" s="389"/>
      <c r="H16" s="400"/>
      <c r="I16" s="406"/>
      <c r="J16" s="335"/>
      <c r="K16" s="335"/>
      <c r="L16" s="335"/>
      <c r="M16" s="335"/>
      <c r="N16" s="389"/>
      <c r="O16" s="400"/>
      <c r="P16" s="366"/>
    </row>
    <row r="17" spans="2:16" x14ac:dyDescent="0.25">
      <c r="B17" s="365"/>
      <c r="C17" s="335"/>
      <c r="D17" s="335" t="s">
        <v>391</v>
      </c>
      <c r="E17" s="335"/>
      <c r="F17" s="389"/>
      <c r="G17" s="389"/>
      <c r="H17" s="400"/>
      <c r="I17" s="406"/>
      <c r="J17" s="335"/>
      <c r="K17" s="335"/>
      <c r="L17" s="335"/>
      <c r="M17" s="335"/>
      <c r="N17" s="389"/>
      <c r="O17" s="407"/>
      <c r="P17" s="366"/>
    </row>
    <row r="18" spans="2:16" ht="15.75" x14ac:dyDescent="0.25">
      <c r="B18" s="365"/>
      <c r="C18" s="335" t="s">
        <v>392</v>
      </c>
      <c r="D18" s="335"/>
      <c r="E18" s="335"/>
      <c r="F18" s="389"/>
      <c r="G18" s="391">
        <f>+SUM(G12:G14)</f>
        <v>162467</v>
      </c>
      <c r="H18" s="400">
        <f>(G18*$H$26)/$G$26</f>
        <v>0.23297870357225312</v>
      </c>
      <c r="I18" s="406"/>
      <c r="J18" s="522" t="s">
        <v>393</v>
      </c>
      <c r="K18" s="522"/>
      <c r="L18" s="522"/>
      <c r="M18" s="522"/>
      <c r="N18" s="522"/>
      <c r="O18" s="408" t="s">
        <v>328</v>
      </c>
      <c r="P18" s="366"/>
    </row>
    <row r="19" spans="2:16" x14ac:dyDescent="0.25">
      <c r="B19" s="365"/>
      <c r="C19" s="335"/>
      <c r="D19" s="335"/>
      <c r="E19" s="335"/>
      <c r="F19" s="389"/>
      <c r="G19" s="389"/>
      <c r="H19" s="400"/>
      <c r="I19" s="406"/>
      <c r="J19" s="335"/>
      <c r="K19" s="335"/>
      <c r="L19" s="335"/>
      <c r="M19" s="335"/>
      <c r="N19" s="389"/>
      <c r="O19" s="407"/>
      <c r="P19" s="366"/>
    </row>
    <row r="20" spans="2:16" x14ac:dyDescent="0.25">
      <c r="B20" s="365"/>
      <c r="C20" s="335" t="s">
        <v>335</v>
      </c>
      <c r="D20" s="335"/>
      <c r="E20" s="335"/>
      <c r="F20" s="389"/>
      <c r="G20" s="389"/>
      <c r="H20" s="400"/>
      <c r="I20" s="406"/>
      <c r="J20" s="335" t="s">
        <v>394</v>
      </c>
      <c r="K20" s="335"/>
      <c r="L20" s="335"/>
      <c r="M20" s="335"/>
      <c r="N20" s="389">
        <v>200500</v>
      </c>
      <c r="O20" s="400">
        <f>(N20*$O$26)/$N$26</f>
        <v>0.28036625201360299</v>
      </c>
      <c r="P20" s="366"/>
    </row>
    <row r="21" spans="2:16" x14ac:dyDescent="0.25">
      <c r="B21" s="365"/>
      <c r="C21" s="335"/>
      <c r="D21" s="335"/>
      <c r="E21" s="335" t="s">
        <v>336</v>
      </c>
      <c r="F21" s="389"/>
      <c r="G21" s="389">
        <v>80000</v>
      </c>
      <c r="H21" s="400">
        <f>(G21*$H$26)/$G$26</f>
        <v>0.11472050499966301</v>
      </c>
      <c r="I21" s="406"/>
      <c r="J21" s="335" t="s">
        <v>332</v>
      </c>
      <c r="K21" s="335"/>
      <c r="L21" s="335"/>
      <c r="M21" s="335"/>
      <c r="N21" s="389"/>
      <c r="O21" s="400">
        <f>(N21*$O$26)/$N$26</f>
        <v>0</v>
      </c>
      <c r="P21" s="366"/>
    </row>
    <row r="22" spans="2:16" x14ac:dyDescent="0.25">
      <c r="B22" s="365"/>
      <c r="C22" s="335"/>
      <c r="D22" s="335"/>
      <c r="E22" s="335" t="s">
        <v>395</v>
      </c>
      <c r="F22" s="389"/>
      <c r="G22" s="389">
        <v>454880</v>
      </c>
      <c r="H22" s="400">
        <f>(G22*$H$26)/$G$26</f>
        <v>0.65230079142808384</v>
      </c>
      <c r="I22" s="406"/>
      <c r="J22" s="335" t="s">
        <v>396</v>
      </c>
      <c r="K22" s="335"/>
      <c r="L22" s="335"/>
      <c r="M22" s="335"/>
      <c r="N22" s="389">
        <v>169695</v>
      </c>
      <c r="O22" s="400">
        <f>(N22*$O$26)/$N$26</f>
        <v>0.23729052935385717</v>
      </c>
      <c r="P22" s="366"/>
    </row>
    <row r="23" spans="2:16" x14ac:dyDescent="0.25">
      <c r="B23" s="365"/>
      <c r="C23" s="335" t="s">
        <v>397</v>
      </c>
      <c r="D23" s="335"/>
      <c r="E23" s="335"/>
      <c r="F23" s="389"/>
      <c r="G23" s="391">
        <f>SUM(G21:G22)</f>
        <v>534880</v>
      </c>
      <c r="H23" s="400">
        <f>(G23*$H$26)/$G$26</f>
        <v>0.76702129642774686</v>
      </c>
      <c r="I23" s="406"/>
      <c r="J23" s="335"/>
      <c r="K23" s="335"/>
      <c r="L23" s="335"/>
      <c r="M23" s="335"/>
      <c r="N23" s="335"/>
      <c r="O23" s="400"/>
      <c r="P23" s="366"/>
    </row>
    <row r="24" spans="2:16" x14ac:dyDescent="0.25">
      <c r="B24" s="365"/>
      <c r="C24" s="335"/>
      <c r="D24" s="335"/>
      <c r="E24" s="335"/>
      <c r="F24" s="389"/>
      <c r="G24" s="389"/>
      <c r="H24" s="409"/>
      <c r="I24" s="335"/>
      <c r="J24" s="334" t="s">
        <v>398</v>
      </c>
      <c r="K24" s="335"/>
      <c r="L24" s="335"/>
      <c r="M24" s="335"/>
      <c r="N24" s="391">
        <f>+SUM(N20:N22)</f>
        <v>370195</v>
      </c>
      <c r="O24" s="400">
        <f>(N24*$O$26)/$N$26</f>
        <v>0.51765678136746018</v>
      </c>
      <c r="P24" s="366"/>
    </row>
    <row r="25" spans="2:16" x14ac:dyDescent="0.25">
      <c r="B25" s="365"/>
      <c r="C25" s="335"/>
      <c r="D25" s="335"/>
      <c r="E25" s="335"/>
      <c r="F25" s="389"/>
      <c r="G25" s="389"/>
      <c r="H25" s="389"/>
      <c r="I25" s="335"/>
      <c r="J25" s="335"/>
      <c r="K25" s="335"/>
      <c r="L25" s="335"/>
      <c r="M25" s="335"/>
      <c r="N25" s="389"/>
      <c r="O25" s="389"/>
      <c r="P25" s="366"/>
    </row>
    <row r="26" spans="2:16" ht="15.75" thickBot="1" x14ac:dyDescent="0.3">
      <c r="B26" s="365"/>
      <c r="C26" s="335"/>
      <c r="D26" s="335"/>
      <c r="E26" s="334" t="s">
        <v>399</v>
      </c>
      <c r="F26" s="389"/>
      <c r="G26" s="410">
        <f>+G23+G18</f>
        <v>697347</v>
      </c>
      <c r="H26" s="411">
        <v>1</v>
      </c>
      <c r="I26" s="335"/>
      <c r="J26" s="334" t="s">
        <v>400</v>
      </c>
      <c r="K26" s="335"/>
      <c r="L26" s="335"/>
      <c r="M26" s="335"/>
      <c r="N26" s="410">
        <f>+N24+N15</f>
        <v>715136</v>
      </c>
      <c r="O26" s="411">
        <v>1</v>
      </c>
      <c r="P26" s="366"/>
    </row>
    <row r="27" spans="2:16" ht="15.75" thickTop="1" x14ac:dyDescent="0.25">
      <c r="B27" s="365"/>
      <c r="C27" s="335"/>
      <c r="D27" s="335"/>
      <c r="E27" s="335"/>
      <c r="F27" s="335"/>
      <c r="G27" s="376"/>
      <c r="H27" s="376"/>
      <c r="I27" s="335"/>
      <c r="J27" s="335"/>
      <c r="K27" s="335"/>
      <c r="L27" s="335"/>
      <c r="M27" s="335"/>
      <c r="N27" s="376"/>
      <c r="O27" s="376"/>
      <c r="P27" s="366"/>
    </row>
    <row r="28" spans="2:16" x14ac:dyDescent="0.25">
      <c r="B28" s="365"/>
      <c r="C28" s="335"/>
      <c r="D28" s="335"/>
      <c r="E28" s="335"/>
      <c r="F28" s="335"/>
      <c r="G28" s="335"/>
      <c r="H28" s="335"/>
      <c r="I28" s="335"/>
      <c r="J28" s="335"/>
      <c r="K28" s="335"/>
      <c r="L28" s="335"/>
      <c r="M28" s="335"/>
      <c r="N28" s="335"/>
      <c r="O28" s="335"/>
      <c r="P28" s="366"/>
    </row>
    <row r="29" spans="2:16" x14ac:dyDescent="0.25">
      <c r="B29" s="365"/>
      <c r="C29" s="335"/>
      <c r="D29" s="335"/>
      <c r="E29" s="335"/>
      <c r="F29" s="335"/>
      <c r="G29" s="335"/>
      <c r="H29" s="335"/>
      <c r="I29" s="412"/>
      <c r="J29" s="335"/>
      <c r="K29" s="335"/>
      <c r="L29" s="335"/>
      <c r="M29" s="335"/>
      <c r="N29" s="335"/>
      <c r="O29" s="335"/>
      <c r="P29" s="366"/>
    </row>
    <row r="30" spans="2:16" x14ac:dyDescent="0.25">
      <c r="B30" s="365"/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66"/>
    </row>
    <row r="31" spans="2:16" x14ac:dyDescent="0.25">
      <c r="B31" s="365"/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66"/>
    </row>
    <row r="32" spans="2:16" x14ac:dyDescent="0.25">
      <c r="B32" s="365"/>
      <c r="C32" s="335"/>
      <c r="D32" s="335"/>
      <c r="E32" s="335"/>
      <c r="F32" s="335"/>
      <c r="G32" s="335"/>
      <c r="H32" s="335"/>
      <c r="J32" s="335"/>
      <c r="K32" s="335"/>
      <c r="L32" s="335"/>
      <c r="M32" s="335"/>
      <c r="N32" s="335"/>
      <c r="O32" s="335"/>
      <c r="P32" s="366"/>
    </row>
    <row r="33" spans="2:16" x14ac:dyDescent="0.25">
      <c r="B33" s="365"/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335"/>
      <c r="P33" s="366"/>
    </row>
    <row r="34" spans="2:16" x14ac:dyDescent="0.25">
      <c r="B34" s="365"/>
      <c r="C34" s="335"/>
      <c r="D34" s="335"/>
      <c r="F34" s="335"/>
      <c r="G34" s="335"/>
      <c r="H34" s="335"/>
      <c r="I34" s="335"/>
      <c r="J34" s="335"/>
      <c r="K34" s="335"/>
      <c r="L34" s="335"/>
      <c r="M34" s="335"/>
      <c r="N34" s="335"/>
      <c r="O34" s="335"/>
      <c r="P34" s="366"/>
    </row>
    <row r="35" spans="2:16" x14ac:dyDescent="0.25">
      <c r="B35" s="365"/>
      <c r="C35" s="335"/>
      <c r="D35" s="335"/>
      <c r="E35" s="519" t="s">
        <v>359</v>
      </c>
      <c r="F35" s="519"/>
      <c r="H35" s="395"/>
      <c r="I35" s="395" t="s">
        <v>373</v>
      </c>
      <c r="K35" s="335"/>
      <c r="L35" s="335"/>
      <c r="M35" s="346" t="s">
        <v>374</v>
      </c>
      <c r="N35" s="335"/>
      <c r="O35" s="335"/>
      <c r="P35" s="366"/>
    </row>
    <row r="36" spans="2:16" x14ac:dyDescent="0.25">
      <c r="B36" s="365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35"/>
      <c r="P36" s="366"/>
    </row>
    <row r="37" spans="2:16" ht="15.75" thickBot="1" x14ac:dyDescent="0.3">
      <c r="B37" s="377"/>
      <c r="C37" s="379"/>
      <c r="D37" s="379"/>
      <c r="E37" s="379"/>
      <c r="F37" s="379"/>
      <c r="G37" s="379"/>
      <c r="H37" s="379"/>
      <c r="I37" s="379"/>
      <c r="J37" s="379"/>
      <c r="K37" s="379"/>
      <c r="L37" s="379"/>
      <c r="M37" s="379"/>
      <c r="N37" s="379"/>
      <c r="O37" s="379"/>
      <c r="P37" s="380"/>
    </row>
  </sheetData>
  <mergeCells count="7">
    <mergeCell ref="E35:F35"/>
    <mergeCell ref="D3:O3"/>
    <mergeCell ref="D4:O4"/>
    <mergeCell ref="D5:O5"/>
    <mergeCell ref="C9:G9"/>
    <mergeCell ref="J9:N9"/>
    <mergeCell ref="J18:N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N71"/>
  <sheetViews>
    <sheetView tabSelected="1" topLeftCell="A16" zoomScale="70" zoomScaleNormal="70" zoomScaleSheetLayoutView="100" workbookViewId="0">
      <selection activeCell="E53" sqref="E53"/>
    </sheetView>
  </sheetViews>
  <sheetFormatPr baseColWidth="10" defaultRowHeight="15" x14ac:dyDescent="0.25"/>
  <cols>
    <col min="1" max="1" width="1.5703125" style="8" customWidth="1"/>
    <col min="2" max="2" width="22.85546875" style="8" customWidth="1"/>
    <col min="3" max="3" width="24.140625" style="8" customWidth="1"/>
    <col min="4" max="4" width="18.140625" style="8" customWidth="1"/>
    <col min="5" max="5" width="18" style="8" customWidth="1"/>
    <col min="6" max="6" width="18.140625" style="8" customWidth="1"/>
    <col min="7" max="11" width="18" style="8" customWidth="1"/>
    <col min="12" max="12" width="1.5703125" style="8" customWidth="1"/>
    <col min="13" max="13" width="14.85546875" style="8" customWidth="1"/>
    <col min="14" max="14" width="17.140625" style="8" bestFit="1" customWidth="1"/>
    <col min="15" max="16384" width="11.42578125" style="8"/>
  </cols>
  <sheetData>
    <row r="1" spans="1:13" ht="7.5" customHeight="1" x14ac:dyDescent="0.25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3" ht="34.5" customHeight="1" x14ac:dyDescent="0.25">
      <c r="A2" s="136"/>
      <c r="B2" s="473" t="s">
        <v>95</v>
      </c>
      <c r="C2" s="473"/>
      <c r="D2" s="473"/>
      <c r="E2" s="473"/>
      <c r="F2" s="473"/>
      <c r="G2" s="473"/>
      <c r="H2" s="473"/>
      <c r="I2" s="473"/>
      <c r="J2" s="473"/>
      <c r="K2" s="473"/>
      <c r="L2" s="136"/>
    </row>
    <row r="3" spans="1:13" ht="34.5" customHeight="1" x14ac:dyDescent="0.25">
      <c r="A3" s="136"/>
      <c r="B3" s="473" t="s">
        <v>96</v>
      </c>
      <c r="C3" s="473"/>
      <c r="D3" s="473"/>
      <c r="E3" s="473"/>
      <c r="F3" s="473"/>
      <c r="G3" s="473"/>
      <c r="H3" s="473"/>
      <c r="I3" s="473"/>
      <c r="J3" s="473"/>
      <c r="K3" s="473"/>
      <c r="L3" s="136"/>
    </row>
    <row r="4" spans="1:13" ht="34.5" customHeight="1" x14ac:dyDescent="0.25">
      <c r="A4" s="136"/>
      <c r="B4" s="473" t="s">
        <v>97</v>
      </c>
      <c r="C4" s="473"/>
      <c r="D4" s="473"/>
      <c r="E4" s="473"/>
      <c r="F4" s="473"/>
      <c r="G4" s="473"/>
      <c r="H4" s="473"/>
      <c r="I4" s="473"/>
      <c r="J4" s="473"/>
      <c r="K4" s="473"/>
      <c r="L4" s="136"/>
    </row>
    <row r="5" spans="1:13" ht="18.75" customHeight="1" x14ac:dyDescent="0.25">
      <c r="A5" s="136"/>
      <c r="B5" s="477" t="s">
        <v>126</v>
      </c>
      <c r="C5" s="477"/>
      <c r="D5" s="477"/>
      <c r="E5" s="477"/>
      <c r="F5" s="477"/>
      <c r="G5" s="477"/>
      <c r="H5" s="477"/>
      <c r="I5" s="477"/>
      <c r="J5" s="477"/>
      <c r="K5" s="477"/>
      <c r="L5" s="136"/>
    </row>
    <row r="6" spans="1:13" ht="17.25" customHeight="1" x14ac:dyDescent="0.25">
      <c r="A6" s="136"/>
      <c r="B6" s="473" t="s">
        <v>98</v>
      </c>
      <c r="C6" s="473"/>
      <c r="D6" s="473"/>
      <c r="E6" s="473"/>
      <c r="F6" s="473"/>
      <c r="G6" s="473"/>
      <c r="H6" s="473"/>
      <c r="I6" s="473"/>
      <c r="J6" s="473"/>
      <c r="K6" s="473"/>
      <c r="L6" s="136"/>
    </row>
    <row r="7" spans="1:13" ht="34.5" customHeight="1" x14ac:dyDescent="0.25">
      <c r="A7" s="136"/>
      <c r="B7" s="473" t="s">
        <v>99</v>
      </c>
      <c r="C7" s="473"/>
      <c r="D7" s="473"/>
      <c r="E7" s="473"/>
      <c r="F7" s="473"/>
      <c r="G7" s="473"/>
      <c r="H7" s="473"/>
      <c r="I7" s="473"/>
      <c r="J7" s="473"/>
      <c r="K7" s="473"/>
      <c r="L7" s="136"/>
    </row>
    <row r="8" spans="1:13" ht="17.25" customHeight="1" x14ac:dyDescent="0.25">
      <c r="A8" s="136"/>
      <c r="B8" s="473" t="s">
        <v>124</v>
      </c>
      <c r="C8" s="473"/>
      <c r="D8" s="473"/>
      <c r="E8" s="473"/>
      <c r="F8" s="473"/>
      <c r="G8" s="473"/>
      <c r="H8" s="473"/>
      <c r="I8" s="473"/>
      <c r="J8" s="473"/>
      <c r="K8" s="473"/>
      <c r="L8" s="136"/>
    </row>
    <row r="9" spans="1:13" ht="17.25" customHeight="1" thickBot="1" x14ac:dyDescent="0.3">
      <c r="A9" s="136"/>
      <c r="B9" s="473" t="s">
        <v>100</v>
      </c>
      <c r="C9" s="473"/>
      <c r="D9" s="473"/>
      <c r="E9" s="473"/>
      <c r="F9" s="473"/>
      <c r="G9" s="473"/>
      <c r="H9" s="473"/>
      <c r="I9" s="473"/>
      <c r="J9" s="473"/>
      <c r="K9" s="473"/>
      <c r="L9" s="137"/>
      <c r="M9" s="138"/>
    </row>
    <row r="10" spans="1:13" ht="16.5" thickBot="1" x14ac:dyDescent="0.3">
      <c r="A10" s="136"/>
      <c r="B10" s="139"/>
      <c r="C10" s="139"/>
      <c r="D10" s="139"/>
      <c r="E10" s="139"/>
      <c r="F10" s="139"/>
      <c r="G10" s="140" t="s">
        <v>101</v>
      </c>
      <c r="H10" s="141" t="s">
        <v>102</v>
      </c>
      <c r="I10" s="139"/>
      <c r="J10" s="139"/>
      <c r="K10" s="139"/>
      <c r="L10" s="136"/>
    </row>
    <row r="11" spans="1:13" ht="17.25" customHeight="1" x14ac:dyDescent="0.25">
      <c r="A11" s="136"/>
      <c r="B11" s="139"/>
      <c r="C11" s="139"/>
      <c r="D11" s="139"/>
      <c r="E11" s="139"/>
      <c r="F11" s="139"/>
      <c r="G11" s="142" t="s">
        <v>103</v>
      </c>
      <c r="H11" s="143">
        <v>160000</v>
      </c>
      <c r="I11" s="144"/>
      <c r="J11" s="139"/>
      <c r="K11" s="139"/>
      <c r="L11" s="136"/>
    </row>
    <row r="12" spans="1:13" ht="17.25" customHeight="1" x14ac:dyDescent="0.25">
      <c r="A12" s="136"/>
      <c r="B12" s="139"/>
      <c r="C12" s="139"/>
      <c r="D12" s="139"/>
      <c r="E12" s="139"/>
      <c r="F12" s="139"/>
      <c r="G12" s="145" t="s">
        <v>104</v>
      </c>
      <c r="H12" s="146">
        <v>240000</v>
      </c>
      <c r="I12" s="144"/>
      <c r="J12" s="139"/>
      <c r="K12" s="139"/>
      <c r="L12" s="136"/>
    </row>
    <row r="13" spans="1:13" ht="17.25" customHeight="1" x14ac:dyDescent="0.25">
      <c r="A13" s="136"/>
      <c r="B13" s="139"/>
      <c r="C13" s="139"/>
      <c r="D13" s="139"/>
      <c r="E13" s="139"/>
      <c r="F13" s="139"/>
      <c r="G13" s="145" t="s">
        <v>105</v>
      </c>
      <c r="H13" s="146">
        <v>400000</v>
      </c>
      <c r="I13" s="144"/>
      <c r="J13" s="139"/>
      <c r="K13" s="139"/>
      <c r="L13" s="136"/>
    </row>
    <row r="14" spans="1:13" x14ac:dyDescent="0.25">
      <c r="A14" s="136"/>
      <c r="B14" s="139"/>
      <c r="C14" s="139"/>
      <c r="D14" s="139"/>
      <c r="E14" s="139"/>
      <c r="F14" s="139"/>
      <c r="G14" s="145" t="s">
        <v>106</v>
      </c>
      <c r="H14" s="146">
        <v>600000</v>
      </c>
      <c r="I14" s="144"/>
      <c r="J14" s="139"/>
      <c r="K14" s="139"/>
      <c r="L14" s="136"/>
    </row>
    <row r="15" spans="1:13" ht="17.25" customHeight="1" x14ac:dyDescent="0.25">
      <c r="A15" s="136"/>
      <c r="B15" s="139"/>
      <c r="C15" s="139"/>
      <c r="D15" s="139"/>
      <c r="E15" s="139"/>
      <c r="F15" s="139"/>
      <c r="G15" s="145" t="s">
        <v>107</v>
      </c>
      <c r="H15" s="146">
        <v>800000</v>
      </c>
      <c r="I15" s="144"/>
      <c r="J15" s="139"/>
      <c r="K15" s="139"/>
      <c r="L15" s="136"/>
    </row>
    <row r="16" spans="1:13" ht="17.25" customHeight="1" x14ac:dyDescent="0.25">
      <c r="A16" s="136"/>
      <c r="B16" s="139"/>
      <c r="C16" s="139"/>
      <c r="D16" s="139"/>
      <c r="E16" s="139"/>
      <c r="F16" s="139"/>
      <c r="G16" s="145" t="s">
        <v>108</v>
      </c>
      <c r="H16" s="146">
        <v>240000</v>
      </c>
      <c r="I16" s="144"/>
      <c r="J16" s="139"/>
      <c r="K16" s="139"/>
      <c r="L16" s="136"/>
    </row>
    <row r="17" spans="1:14" ht="17.25" customHeight="1" x14ac:dyDescent="0.25">
      <c r="A17" s="136"/>
      <c r="B17" s="139"/>
      <c r="C17" s="139"/>
      <c r="D17" s="139"/>
      <c r="E17" s="139"/>
      <c r="F17" s="139"/>
      <c r="G17" s="145" t="s">
        <v>109</v>
      </c>
      <c r="H17" s="146">
        <v>240000</v>
      </c>
      <c r="I17" s="144"/>
      <c r="J17" s="139"/>
      <c r="K17" s="139"/>
      <c r="L17" s="136"/>
    </row>
    <row r="18" spans="1:14" ht="18.75" customHeight="1" thickBot="1" x14ac:dyDescent="0.3">
      <c r="A18" s="136"/>
      <c r="B18" s="139"/>
      <c r="C18" s="139"/>
      <c r="D18" s="139"/>
      <c r="E18" s="139"/>
      <c r="F18" s="139"/>
      <c r="G18" s="147" t="s">
        <v>110</v>
      </c>
      <c r="H18" s="148">
        <v>240000</v>
      </c>
      <c r="I18" s="144"/>
      <c r="J18" s="139"/>
      <c r="K18" s="139"/>
      <c r="L18" s="136"/>
    </row>
    <row r="19" spans="1:14" ht="34.5" customHeight="1" x14ac:dyDescent="0.25">
      <c r="A19" s="136"/>
      <c r="B19" s="473" t="s">
        <v>127</v>
      </c>
      <c r="C19" s="473"/>
      <c r="D19" s="473"/>
      <c r="E19" s="473"/>
      <c r="F19" s="473"/>
      <c r="G19" s="473"/>
      <c r="H19" s="473"/>
      <c r="I19" s="473"/>
      <c r="J19" s="473"/>
      <c r="K19" s="473"/>
      <c r="L19" s="136"/>
    </row>
    <row r="20" spans="1:14" ht="52.5" customHeight="1" x14ac:dyDescent="0.25">
      <c r="A20" s="136"/>
      <c r="B20" s="473" t="s">
        <v>111</v>
      </c>
      <c r="C20" s="473"/>
      <c r="D20" s="473"/>
      <c r="E20" s="473"/>
      <c r="F20" s="473"/>
      <c r="G20" s="473"/>
      <c r="H20" s="473"/>
      <c r="I20" s="473"/>
      <c r="J20" s="473"/>
      <c r="K20" s="473"/>
      <c r="L20" s="136"/>
      <c r="N20" s="149"/>
    </row>
    <row r="21" spans="1:14" ht="34.5" customHeight="1" x14ac:dyDescent="0.25">
      <c r="A21" s="150"/>
      <c r="B21" s="437" t="s">
        <v>112</v>
      </c>
      <c r="C21" s="437"/>
      <c r="D21" s="437"/>
      <c r="E21" s="437"/>
      <c r="F21" s="437"/>
      <c r="G21" s="437"/>
      <c r="H21" s="437"/>
      <c r="I21" s="437"/>
      <c r="J21" s="437"/>
      <c r="K21" s="437"/>
      <c r="L21" s="151"/>
      <c r="M21" s="152"/>
    </row>
    <row r="22" spans="1:14" ht="34.5" customHeight="1" x14ac:dyDescent="0.25">
      <c r="A22" s="150"/>
      <c r="B22" s="437" t="s">
        <v>125</v>
      </c>
      <c r="C22" s="437"/>
      <c r="D22" s="437"/>
      <c r="E22" s="437"/>
      <c r="F22" s="437"/>
      <c r="G22" s="437"/>
      <c r="H22" s="437"/>
      <c r="I22" s="437"/>
      <c r="J22" s="437"/>
      <c r="K22" s="437"/>
      <c r="L22" s="151"/>
      <c r="M22" s="152"/>
    </row>
    <row r="23" spans="1:14" ht="7.5" customHeight="1" thickBot="1" x14ac:dyDescent="0.3">
      <c r="A23" s="150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0"/>
    </row>
    <row r="24" spans="1:14" ht="18.75" customHeight="1" thickBot="1" x14ac:dyDescent="0.3">
      <c r="A24" s="150"/>
      <c r="B24" s="154"/>
      <c r="C24" s="474" t="s">
        <v>113</v>
      </c>
      <c r="D24" s="475"/>
      <c r="E24" s="475"/>
      <c r="F24" s="475"/>
      <c r="G24" s="475"/>
      <c r="H24" s="475"/>
      <c r="I24" s="475"/>
      <c r="J24" s="475"/>
      <c r="K24" s="476"/>
      <c r="L24" s="150"/>
    </row>
    <row r="25" spans="1:14" ht="18.75" customHeight="1" thickBot="1" x14ac:dyDescent="0.3">
      <c r="A25" s="150"/>
      <c r="B25" s="155" t="s">
        <v>114</v>
      </c>
      <c r="C25" s="156" t="s">
        <v>115</v>
      </c>
      <c r="D25" s="155" t="s">
        <v>116</v>
      </c>
      <c r="E25" s="155" t="s">
        <v>103</v>
      </c>
      <c r="F25" s="157" t="s">
        <v>104</v>
      </c>
      <c r="G25" s="155" t="s">
        <v>105</v>
      </c>
      <c r="H25" s="155" t="s">
        <v>106</v>
      </c>
      <c r="I25" s="158" t="s">
        <v>107</v>
      </c>
      <c r="J25" s="155" t="s">
        <v>108</v>
      </c>
      <c r="K25" s="155" t="s">
        <v>109</v>
      </c>
      <c r="L25" s="150"/>
    </row>
    <row r="26" spans="1:14" ht="18.75" customHeight="1" x14ac:dyDescent="0.25">
      <c r="A26" s="150"/>
      <c r="B26" s="159" t="s">
        <v>117</v>
      </c>
      <c r="C26" s="160">
        <f>320000*0.5</f>
        <v>160000</v>
      </c>
      <c r="D26" s="161">
        <f>240000*0.5</f>
        <v>120000</v>
      </c>
      <c r="E26" s="161">
        <f>H11*0.5</f>
        <v>80000</v>
      </c>
      <c r="F26" s="161">
        <f>H12*0.5</f>
        <v>120000</v>
      </c>
      <c r="G26" s="161">
        <f>H13*0.5</f>
        <v>200000</v>
      </c>
      <c r="H26" s="161">
        <f>H14*0.5</f>
        <v>300000</v>
      </c>
      <c r="I26" s="161">
        <f>H15*0.5</f>
        <v>400000</v>
      </c>
      <c r="J26" s="161">
        <f>H16*0.5</f>
        <v>120000</v>
      </c>
      <c r="K26" s="162">
        <f>H17*0.5</f>
        <v>120000</v>
      </c>
      <c r="L26" s="150"/>
    </row>
    <row r="27" spans="1:14" ht="18.75" customHeight="1" x14ac:dyDescent="0.25">
      <c r="A27" s="150"/>
      <c r="B27" s="159" t="s">
        <v>118</v>
      </c>
      <c r="C27" s="160">
        <f>C26</f>
        <v>160000</v>
      </c>
      <c r="D27" s="161">
        <f>D26</f>
        <v>120000</v>
      </c>
      <c r="E27" s="161">
        <f>E26</f>
        <v>80000</v>
      </c>
      <c r="F27" s="161">
        <f>F26</f>
        <v>120000</v>
      </c>
      <c r="G27" s="161">
        <f>G26</f>
        <v>200000</v>
      </c>
      <c r="H27" s="161">
        <f t="shared" ref="H27:K27" si="0">H26</f>
        <v>300000</v>
      </c>
      <c r="I27" s="161">
        <f t="shared" si="0"/>
        <v>400000</v>
      </c>
      <c r="J27" s="161">
        <f t="shared" si="0"/>
        <v>120000</v>
      </c>
      <c r="K27" s="163">
        <f t="shared" si="0"/>
        <v>120000</v>
      </c>
      <c r="L27" s="150"/>
    </row>
    <row r="28" spans="1:14" ht="18.75" customHeight="1" x14ac:dyDescent="0.25">
      <c r="A28" s="150"/>
      <c r="B28" s="164">
        <v>0.6</v>
      </c>
      <c r="C28" s="165">
        <f>C27*B28</f>
        <v>96000</v>
      </c>
      <c r="D28" s="166">
        <f>D27*B28</f>
        <v>72000</v>
      </c>
      <c r="E28" s="165">
        <f>E27*B28</f>
        <v>48000</v>
      </c>
      <c r="F28" s="165">
        <f>B28*F27</f>
        <v>72000</v>
      </c>
      <c r="G28" s="165">
        <f>G27*B28</f>
        <v>120000</v>
      </c>
      <c r="H28" s="165">
        <f>H27*B28</f>
        <v>180000</v>
      </c>
      <c r="I28" s="165">
        <f>I27*B28</f>
        <v>240000</v>
      </c>
      <c r="J28" s="165">
        <f>J27*B28</f>
        <v>72000</v>
      </c>
      <c r="K28" s="167">
        <f>K27*B28</f>
        <v>72000</v>
      </c>
      <c r="L28" s="150"/>
    </row>
    <row r="29" spans="1:14" ht="18.75" customHeight="1" thickBot="1" x14ac:dyDescent="0.3">
      <c r="A29" s="150"/>
      <c r="B29" s="168">
        <v>0.4</v>
      </c>
      <c r="C29" s="169">
        <f>C27*B29</f>
        <v>64000</v>
      </c>
      <c r="D29" s="170">
        <f>D27*B29</f>
        <v>48000</v>
      </c>
      <c r="E29" s="169">
        <f>E27*B29</f>
        <v>32000</v>
      </c>
      <c r="F29" s="169">
        <f>B29*F27</f>
        <v>48000</v>
      </c>
      <c r="G29" s="169">
        <f>G27*B29</f>
        <v>80000</v>
      </c>
      <c r="H29" s="169">
        <f>H27*B29</f>
        <v>120000</v>
      </c>
      <c r="I29" s="169">
        <f>I27*B29</f>
        <v>160000</v>
      </c>
      <c r="J29" s="169">
        <f>J27*B29</f>
        <v>48000</v>
      </c>
      <c r="K29" s="171">
        <f>K27*B29</f>
        <v>48000</v>
      </c>
      <c r="L29" s="172"/>
    </row>
    <row r="30" spans="1:14" ht="18.75" customHeight="1" x14ac:dyDescent="0.25">
      <c r="A30" s="150"/>
      <c r="B30" s="223"/>
      <c r="C30" s="224"/>
      <c r="D30" s="224"/>
      <c r="E30" s="224"/>
      <c r="F30" s="224"/>
      <c r="G30" s="224"/>
      <c r="H30" s="224"/>
      <c r="I30" s="224"/>
      <c r="J30" s="224"/>
      <c r="K30" s="224"/>
      <c r="L30" s="225"/>
    </row>
    <row r="31" spans="1:14" ht="18.75" customHeight="1" x14ac:dyDescent="0.25">
      <c r="A31" s="150"/>
      <c r="B31" s="223"/>
      <c r="C31" s="224"/>
      <c r="D31" s="224"/>
      <c r="E31" s="224"/>
      <c r="F31" s="224"/>
      <c r="G31" s="224"/>
      <c r="H31" s="224"/>
      <c r="I31" s="224"/>
      <c r="J31" s="224"/>
      <c r="K31" s="224"/>
      <c r="L31" s="225"/>
    </row>
    <row r="32" spans="1:14" ht="7.5" customHeight="1" thickBot="1" x14ac:dyDescent="0.3">
      <c r="A32" s="150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0"/>
    </row>
    <row r="33" spans="1:14" ht="18.75" thickBot="1" x14ac:dyDescent="0.3">
      <c r="A33" s="150"/>
      <c r="B33" s="456" t="s">
        <v>119</v>
      </c>
      <c r="C33" s="457"/>
      <c r="D33" s="457"/>
      <c r="E33" s="457"/>
      <c r="F33" s="457"/>
      <c r="G33" s="457"/>
      <c r="H33" s="457"/>
      <c r="I33" s="457"/>
      <c r="J33" s="457"/>
      <c r="K33" s="464"/>
      <c r="L33" s="150"/>
      <c r="N33" s="149"/>
    </row>
    <row r="34" spans="1:14" ht="18.75" customHeight="1" thickBot="1" x14ac:dyDescent="0.3">
      <c r="A34" s="150"/>
      <c r="B34" s="465" t="s">
        <v>120</v>
      </c>
      <c r="C34" s="466"/>
      <c r="D34" s="173" t="s">
        <v>103</v>
      </c>
      <c r="E34" s="173" t="s">
        <v>104</v>
      </c>
      <c r="F34" s="173" t="s">
        <v>105</v>
      </c>
      <c r="G34" s="173" t="s">
        <v>106</v>
      </c>
      <c r="H34" s="173" t="s">
        <v>107</v>
      </c>
      <c r="I34" s="173" t="s">
        <v>121</v>
      </c>
      <c r="J34" s="173" t="s">
        <v>109</v>
      </c>
      <c r="K34" s="173" t="s">
        <v>110</v>
      </c>
      <c r="L34" s="150"/>
      <c r="N34" s="149"/>
    </row>
    <row r="35" spans="1:14" ht="27.75" customHeight="1" x14ac:dyDescent="0.25">
      <c r="A35" s="174"/>
      <c r="B35" s="467" t="s">
        <v>128</v>
      </c>
      <c r="C35" s="468"/>
      <c r="D35" s="175">
        <f>E26</f>
        <v>80000</v>
      </c>
      <c r="E35" s="176">
        <f>F26</f>
        <v>120000</v>
      </c>
      <c r="F35" s="177">
        <f>G26</f>
        <v>200000</v>
      </c>
      <c r="G35" s="175">
        <f>H26</f>
        <v>300000</v>
      </c>
      <c r="H35" s="175">
        <f t="shared" ref="H35:J35" si="1">I26</f>
        <v>400000</v>
      </c>
      <c r="I35" s="175">
        <f t="shared" si="1"/>
        <v>120000</v>
      </c>
      <c r="J35" s="175">
        <f t="shared" si="1"/>
        <v>120000</v>
      </c>
      <c r="K35" s="178">
        <f>K26</f>
        <v>120000</v>
      </c>
      <c r="L35" s="150"/>
      <c r="N35" s="149"/>
    </row>
    <row r="36" spans="1:14" ht="27.75" customHeight="1" x14ac:dyDescent="0.25">
      <c r="A36" s="174"/>
      <c r="B36" s="469" t="s">
        <v>129</v>
      </c>
      <c r="C36" s="470"/>
      <c r="D36" s="179"/>
      <c r="E36" s="180"/>
      <c r="F36" s="181"/>
      <c r="G36" s="179"/>
      <c r="H36" s="179"/>
      <c r="I36" s="179"/>
      <c r="J36" s="179"/>
      <c r="K36" s="182"/>
      <c r="L36" s="150"/>
      <c r="N36" s="149"/>
    </row>
    <row r="37" spans="1:14" ht="27.75" customHeight="1" x14ac:dyDescent="0.25">
      <c r="A37" s="174"/>
      <c r="B37" s="471" t="s">
        <v>133</v>
      </c>
      <c r="C37" s="472"/>
      <c r="D37" s="183"/>
      <c r="E37" s="184"/>
      <c r="F37" s="183"/>
      <c r="G37" s="183"/>
      <c r="H37" s="183"/>
      <c r="I37" s="183"/>
      <c r="J37" s="183"/>
      <c r="K37" s="185"/>
      <c r="L37" s="150"/>
      <c r="N37" s="149"/>
    </row>
    <row r="38" spans="1:14" ht="27.75" customHeight="1" x14ac:dyDescent="0.25">
      <c r="A38" s="174"/>
      <c r="B38" s="469" t="s">
        <v>130</v>
      </c>
      <c r="C38" s="470"/>
      <c r="D38" s="179"/>
      <c r="E38" s="180"/>
      <c r="F38" s="179"/>
      <c r="G38" s="179"/>
      <c r="H38" s="179"/>
      <c r="I38" s="179"/>
      <c r="J38" s="179"/>
      <c r="K38" s="182"/>
      <c r="L38" s="150"/>
    </row>
    <row r="39" spans="1:14" ht="27.75" customHeight="1" thickBot="1" x14ac:dyDescent="0.3">
      <c r="A39" s="174"/>
      <c r="B39" s="452" t="s">
        <v>131</v>
      </c>
      <c r="C39" s="453"/>
      <c r="D39" s="186"/>
      <c r="E39" s="187"/>
      <c r="F39" s="186"/>
      <c r="G39" s="186"/>
      <c r="H39" s="186"/>
      <c r="I39" s="186"/>
      <c r="J39" s="186"/>
      <c r="K39" s="188"/>
      <c r="L39" s="150"/>
    </row>
    <row r="40" spans="1:14" s="192" customFormat="1" ht="27.75" customHeight="1" thickBot="1" x14ac:dyDescent="0.3">
      <c r="A40" s="189"/>
      <c r="B40" s="454" t="s">
        <v>132</v>
      </c>
      <c r="C40" s="455"/>
      <c r="D40" s="190">
        <f>D35+D37+D38</f>
        <v>80000</v>
      </c>
      <c r="E40" s="191">
        <f>E35+E37+E38</f>
        <v>120000</v>
      </c>
      <c r="F40" s="191">
        <f t="shared" ref="F40:K40" si="2">F35+F37+F38</f>
        <v>200000</v>
      </c>
      <c r="G40" s="191">
        <f t="shared" si="2"/>
        <v>300000</v>
      </c>
      <c r="H40" s="191">
        <f t="shared" si="2"/>
        <v>400000</v>
      </c>
      <c r="I40" s="190">
        <f t="shared" si="2"/>
        <v>120000</v>
      </c>
      <c r="J40" s="191">
        <f>J35+J37+J38</f>
        <v>120000</v>
      </c>
      <c r="K40" s="191">
        <f t="shared" si="2"/>
        <v>120000</v>
      </c>
      <c r="L40" s="189"/>
    </row>
    <row r="41" spans="1:14" s="192" customFormat="1" ht="18.75" customHeight="1" x14ac:dyDescent="0.25">
      <c r="A41" s="189"/>
      <c r="B41" s="226"/>
      <c r="C41" s="226"/>
      <c r="D41" s="227"/>
      <c r="E41" s="227"/>
      <c r="F41" s="227"/>
      <c r="G41" s="227"/>
      <c r="H41" s="227"/>
      <c r="I41" s="227"/>
      <c r="J41" s="227"/>
      <c r="K41" s="227"/>
      <c r="L41" s="189"/>
    </row>
    <row r="42" spans="1:14" s="192" customFormat="1" ht="18.75" customHeight="1" x14ac:dyDescent="0.25">
      <c r="A42" s="189"/>
      <c r="B42" s="226"/>
      <c r="C42" s="226"/>
      <c r="D42" s="227"/>
      <c r="E42" s="227"/>
      <c r="F42" s="227"/>
      <c r="G42" s="227"/>
      <c r="H42" s="227"/>
      <c r="I42" s="227"/>
      <c r="J42" s="227"/>
      <c r="K42" s="227"/>
      <c r="L42" s="189"/>
    </row>
    <row r="43" spans="1:14" ht="6" customHeight="1" thickBot="1" x14ac:dyDescent="0.3">
      <c r="A43" s="150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0"/>
    </row>
    <row r="44" spans="1:14" ht="30.75" customHeight="1" thickBot="1" x14ac:dyDescent="0.3">
      <c r="A44" s="150"/>
      <c r="B44" s="456" t="s">
        <v>122</v>
      </c>
      <c r="C44" s="457"/>
      <c r="D44" s="457"/>
      <c r="E44" s="457"/>
      <c r="F44" s="457"/>
      <c r="G44" s="457"/>
      <c r="H44" s="457"/>
      <c r="I44" s="457"/>
      <c r="J44" s="457"/>
      <c r="K44" s="154"/>
      <c r="L44" s="150"/>
    </row>
    <row r="45" spans="1:14" ht="18.75" customHeight="1" thickBot="1" x14ac:dyDescent="0.3">
      <c r="A45" s="150"/>
      <c r="B45" s="458" t="s">
        <v>120</v>
      </c>
      <c r="C45" s="459"/>
      <c r="D45" s="460"/>
      <c r="E45" s="193" t="s">
        <v>103</v>
      </c>
      <c r="F45" s="193" t="s">
        <v>104</v>
      </c>
      <c r="G45" s="193" t="s">
        <v>105</v>
      </c>
      <c r="H45" s="194" t="s">
        <v>106</v>
      </c>
      <c r="I45" s="194" t="s">
        <v>107</v>
      </c>
      <c r="J45" s="194" t="s">
        <v>121</v>
      </c>
      <c r="K45" s="195"/>
      <c r="L45" s="150"/>
    </row>
    <row r="46" spans="1:14" ht="27" customHeight="1" x14ac:dyDescent="0.25">
      <c r="A46" s="150"/>
      <c r="B46" s="461" t="s">
        <v>134</v>
      </c>
      <c r="C46" s="462"/>
      <c r="D46" s="463"/>
      <c r="E46" s="196">
        <f>H11</f>
        <v>160000</v>
      </c>
      <c r="F46" s="197">
        <f>H12</f>
        <v>240000</v>
      </c>
      <c r="G46" s="197">
        <f>H13</f>
        <v>400000</v>
      </c>
      <c r="H46" s="197">
        <f>H14</f>
        <v>600000</v>
      </c>
      <c r="I46" s="197">
        <f>H15</f>
        <v>800000</v>
      </c>
      <c r="J46" s="198">
        <f>H16</f>
        <v>240000</v>
      </c>
      <c r="K46" s="154"/>
      <c r="L46" s="150"/>
    </row>
    <row r="47" spans="1:14" ht="27" customHeight="1" x14ac:dyDescent="0.25">
      <c r="A47" s="150"/>
      <c r="B47" s="438" t="s">
        <v>138</v>
      </c>
      <c r="C47" s="439"/>
      <c r="D47" s="440"/>
      <c r="E47" s="199">
        <f>G46*0.6</f>
        <v>240000</v>
      </c>
      <c r="F47" s="200">
        <f>H46*0.6</f>
        <v>360000</v>
      </c>
      <c r="G47" s="200">
        <f>I46*0.6</f>
        <v>480000</v>
      </c>
      <c r="H47" s="200">
        <f>J46*0.6</f>
        <v>144000</v>
      </c>
      <c r="I47" s="200">
        <f>H17*0.6</f>
        <v>144000</v>
      </c>
      <c r="J47" s="201">
        <f>H18*0.6</f>
        <v>144000</v>
      </c>
      <c r="K47" s="154"/>
      <c r="L47" s="150"/>
    </row>
    <row r="48" spans="1:14" ht="27" customHeight="1" x14ac:dyDescent="0.25">
      <c r="A48" s="150"/>
      <c r="B48" s="438" t="s">
        <v>135</v>
      </c>
      <c r="C48" s="439"/>
      <c r="D48" s="440"/>
      <c r="E48" s="199"/>
      <c r="F48" s="200"/>
      <c r="G48" s="200"/>
      <c r="H48" s="200"/>
      <c r="I48" s="200"/>
      <c r="J48" s="201"/>
      <c r="K48" s="154"/>
      <c r="L48" s="150"/>
      <c r="N48" s="149"/>
    </row>
    <row r="49" spans="1:14" ht="27" customHeight="1" thickBot="1" x14ac:dyDescent="0.3">
      <c r="A49" s="150"/>
      <c r="B49" s="441" t="s">
        <v>136</v>
      </c>
      <c r="C49" s="442"/>
      <c r="D49" s="443"/>
      <c r="E49" s="202"/>
      <c r="F49" s="203"/>
      <c r="G49" s="203"/>
      <c r="H49" s="203"/>
      <c r="I49" s="203"/>
      <c r="J49" s="204"/>
      <c r="K49" s="154"/>
      <c r="L49" s="150"/>
      <c r="N49" s="149"/>
    </row>
    <row r="50" spans="1:14" s="210" customFormat="1" ht="27" customHeight="1" thickBot="1" x14ac:dyDescent="0.3">
      <c r="A50" s="205"/>
      <c r="B50" s="444" t="s">
        <v>139</v>
      </c>
      <c r="C50" s="445"/>
      <c r="D50" s="446"/>
      <c r="E50" s="206">
        <f>E48+E49</f>
        <v>0</v>
      </c>
      <c r="F50" s="207">
        <f t="shared" ref="F50:J50" si="3">F48+F49</f>
        <v>0</v>
      </c>
      <c r="G50" s="207">
        <f t="shared" si="3"/>
        <v>0</v>
      </c>
      <c r="H50" s="207">
        <f t="shared" si="3"/>
        <v>0</v>
      </c>
      <c r="I50" s="207">
        <f t="shared" si="3"/>
        <v>0</v>
      </c>
      <c r="J50" s="208">
        <f t="shared" si="3"/>
        <v>0</v>
      </c>
      <c r="K50" s="209"/>
      <c r="L50" s="205"/>
      <c r="N50" s="211"/>
    </row>
    <row r="51" spans="1:14" s="217" customFormat="1" ht="27" customHeight="1" thickBot="1" x14ac:dyDescent="0.3">
      <c r="A51" s="212"/>
      <c r="B51" s="447" t="s">
        <v>137</v>
      </c>
      <c r="C51" s="448"/>
      <c r="D51" s="449"/>
      <c r="E51" s="213"/>
      <c r="F51" s="214"/>
      <c r="G51" s="214"/>
      <c r="H51" s="214"/>
      <c r="I51" s="214"/>
      <c r="J51" s="215"/>
      <c r="K51" s="216"/>
      <c r="L51" s="212"/>
    </row>
    <row r="52" spans="1:14" s="217" customFormat="1" ht="23.25" customHeight="1" x14ac:dyDescent="0.25">
      <c r="A52" s="212"/>
      <c r="B52" s="228"/>
      <c r="C52" s="228"/>
      <c r="D52" s="228"/>
      <c r="E52" s="229"/>
      <c r="F52" s="229"/>
      <c r="G52" s="229"/>
      <c r="H52" s="229"/>
      <c r="I52" s="229"/>
      <c r="J52" s="229"/>
      <c r="K52" s="216"/>
      <c r="L52" s="212"/>
    </row>
    <row r="53" spans="1:14" s="217" customFormat="1" ht="23.25" customHeight="1" x14ac:dyDescent="0.25">
      <c r="A53" s="212"/>
      <c r="B53" s="228"/>
      <c r="C53" s="228"/>
      <c r="D53" s="229"/>
      <c r="E53" s="229"/>
      <c r="F53" s="229"/>
      <c r="G53" s="229"/>
      <c r="H53" s="229"/>
      <c r="I53" s="229"/>
      <c r="J53" s="229"/>
      <c r="K53" s="216"/>
      <c r="L53" s="212"/>
    </row>
    <row r="54" spans="1:14" s="217" customFormat="1" ht="23.25" customHeight="1" x14ac:dyDescent="0.25">
      <c r="A54" s="212"/>
      <c r="B54" s="228"/>
      <c r="C54" s="228"/>
      <c r="D54" s="229"/>
      <c r="E54" s="229"/>
      <c r="F54" s="229"/>
      <c r="G54" s="229"/>
      <c r="H54" s="229"/>
      <c r="I54" s="229"/>
      <c r="J54" s="229"/>
      <c r="K54" s="216"/>
      <c r="L54" s="212"/>
    </row>
    <row r="55" spans="1:14" ht="7.5" customHeight="1" x14ac:dyDescent="0.25">
      <c r="A55" s="150"/>
      <c r="B55" s="218"/>
      <c r="C55" s="218"/>
      <c r="D55" s="218"/>
      <c r="E55" s="219"/>
      <c r="F55" s="219"/>
      <c r="G55" s="219"/>
      <c r="H55" s="219"/>
      <c r="I55" s="219"/>
      <c r="J55" s="219"/>
      <c r="K55" s="220"/>
      <c r="L55" s="150"/>
    </row>
    <row r="56" spans="1:14" ht="18" x14ac:dyDescent="0.25">
      <c r="A56" s="150"/>
      <c r="B56" s="450" t="s">
        <v>123</v>
      </c>
      <c r="C56" s="450"/>
      <c r="D56" s="450"/>
      <c r="E56" s="450"/>
      <c r="F56" s="450"/>
      <c r="G56" s="450"/>
      <c r="H56" s="450"/>
      <c r="I56" s="450"/>
      <c r="J56" s="450"/>
      <c r="K56" s="154"/>
      <c r="L56" s="150"/>
    </row>
    <row r="57" spans="1:14" ht="15.75" x14ac:dyDescent="0.25">
      <c r="A57" s="150"/>
      <c r="B57" s="451" t="s">
        <v>120</v>
      </c>
      <c r="C57" s="451"/>
      <c r="D57" s="451"/>
      <c r="E57" s="230" t="s">
        <v>103</v>
      </c>
      <c r="F57" s="230" t="s">
        <v>104</v>
      </c>
      <c r="G57" s="230" t="s">
        <v>105</v>
      </c>
      <c r="H57" s="230" t="s">
        <v>106</v>
      </c>
      <c r="I57" s="230" t="s">
        <v>107</v>
      </c>
      <c r="J57" s="230" t="s">
        <v>121</v>
      </c>
      <c r="K57" s="154"/>
      <c r="L57" s="150"/>
    </row>
    <row r="58" spans="1:14" ht="27.95" customHeight="1" x14ac:dyDescent="0.25">
      <c r="A58" s="150"/>
      <c r="B58" s="436" t="s">
        <v>140</v>
      </c>
      <c r="C58" s="436"/>
      <c r="D58" s="436"/>
      <c r="E58" s="231">
        <v>100000</v>
      </c>
      <c r="F58" s="231">
        <f>E64</f>
        <v>0</v>
      </c>
      <c r="G58" s="231">
        <f>F64</f>
        <v>0</v>
      </c>
      <c r="H58" s="231">
        <f>G64</f>
        <v>0</v>
      </c>
      <c r="I58" s="231">
        <f>H64</f>
        <v>0</v>
      </c>
      <c r="J58" s="231">
        <f>I64</f>
        <v>0</v>
      </c>
      <c r="K58" s="154"/>
      <c r="L58" s="150"/>
    </row>
    <row r="59" spans="1:14" ht="27.95" customHeight="1" x14ac:dyDescent="0.25">
      <c r="A59" s="150"/>
      <c r="B59" s="436" t="s">
        <v>141</v>
      </c>
      <c r="C59" s="436"/>
      <c r="D59" s="436"/>
      <c r="E59" s="232">
        <f>D40</f>
        <v>80000</v>
      </c>
      <c r="F59" s="232">
        <f t="shared" ref="F59:J59" si="4">E40</f>
        <v>120000</v>
      </c>
      <c r="G59" s="232">
        <f t="shared" si="4"/>
        <v>200000</v>
      </c>
      <c r="H59" s="232">
        <f t="shared" si="4"/>
        <v>300000</v>
      </c>
      <c r="I59" s="232">
        <f t="shared" si="4"/>
        <v>400000</v>
      </c>
      <c r="J59" s="232">
        <f t="shared" si="4"/>
        <v>120000</v>
      </c>
      <c r="K59" s="154"/>
      <c r="L59" s="150"/>
    </row>
    <row r="60" spans="1:14" ht="27.95" customHeight="1" x14ac:dyDescent="0.25">
      <c r="A60" s="150"/>
      <c r="B60" s="436" t="s">
        <v>142</v>
      </c>
      <c r="C60" s="436"/>
      <c r="D60" s="436"/>
      <c r="E60" s="231">
        <f>E58+E59</f>
        <v>180000</v>
      </c>
      <c r="F60" s="231">
        <f t="shared" ref="F60:J60" si="5">F58+F59</f>
        <v>120000</v>
      </c>
      <c r="G60" s="231">
        <f t="shared" si="5"/>
        <v>200000</v>
      </c>
      <c r="H60" s="231">
        <f t="shared" si="5"/>
        <v>300000</v>
      </c>
      <c r="I60" s="231">
        <f t="shared" si="5"/>
        <v>400000</v>
      </c>
      <c r="J60" s="231">
        <f t="shared" si="5"/>
        <v>120000</v>
      </c>
      <c r="K60" s="154"/>
      <c r="L60" s="150"/>
    </row>
    <row r="61" spans="1:14" ht="27.95" customHeight="1" x14ac:dyDescent="0.25">
      <c r="A61" s="150"/>
      <c r="B61" s="436" t="s">
        <v>143</v>
      </c>
      <c r="C61" s="436"/>
      <c r="D61" s="436"/>
      <c r="E61" s="232">
        <f t="shared" ref="E61:J61" si="6">E50</f>
        <v>0</v>
      </c>
      <c r="F61" s="232">
        <f t="shared" si="6"/>
        <v>0</v>
      </c>
      <c r="G61" s="232">
        <f t="shared" si="6"/>
        <v>0</v>
      </c>
      <c r="H61" s="232">
        <f t="shared" si="6"/>
        <v>0</v>
      </c>
      <c r="I61" s="232">
        <f t="shared" si="6"/>
        <v>0</v>
      </c>
      <c r="J61" s="232">
        <f t="shared" si="6"/>
        <v>0</v>
      </c>
      <c r="K61" s="154"/>
      <c r="L61" s="150"/>
    </row>
    <row r="62" spans="1:14" ht="27.95" customHeight="1" x14ac:dyDescent="0.25">
      <c r="A62" s="150"/>
      <c r="B62" s="436" t="s">
        <v>144</v>
      </c>
      <c r="C62" s="436"/>
      <c r="D62" s="436"/>
      <c r="E62" s="231"/>
      <c r="F62" s="231"/>
      <c r="G62" s="233"/>
      <c r="H62" s="232"/>
      <c r="I62" s="231"/>
      <c r="J62" s="231"/>
      <c r="K62" s="221"/>
      <c r="L62" s="150"/>
    </row>
    <row r="63" spans="1:14" ht="27.95" customHeight="1" x14ac:dyDescent="0.25">
      <c r="A63" s="150"/>
      <c r="B63" s="436" t="s">
        <v>145</v>
      </c>
      <c r="C63" s="436"/>
      <c r="D63" s="436"/>
      <c r="E63" s="232"/>
      <c r="F63" s="232"/>
      <c r="G63" s="232"/>
      <c r="H63" s="232"/>
      <c r="I63" s="234"/>
      <c r="J63" s="232"/>
      <c r="K63" s="154"/>
      <c r="L63" s="150"/>
    </row>
    <row r="64" spans="1:14" s="210" customFormat="1" ht="27.95" customHeight="1" x14ac:dyDescent="0.25">
      <c r="A64" s="205"/>
      <c r="B64" s="435" t="s">
        <v>146</v>
      </c>
      <c r="C64" s="435"/>
      <c r="D64" s="435"/>
      <c r="E64" s="235"/>
      <c r="F64" s="235"/>
      <c r="G64" s="235"/>
      <c r="H64" s="235"/>
      <c r="I64" s="235"/>
      <c r="J64" s="235"/>
      <c r="K64" s="209"/>
      <c r="L64" s="205"/>
    </row>
    <row r="65" spans="1:12" ht="27.95" customHeight="1" x14ac:dyDescent="0.25">
      <c r="A65" s="150"/>
      <c r="B65" s="436" t="s">
        <v>147</v>
      </c>
      <c r="C65" s="436"/>
      <c r="D65" s="436"/>
      <c r="E65" s="231"/>
      <c r="F65" s="231"/>
      <c r="G65" s="231"/>
      <c r="H65" s="231"/>
      <c r="I65" s="231"/>
      <c r="J65" s="231"/>
      <c r="K65" s="154"/>
      <c r="L65" s="150"/>
    </row>
    <row r="66" spans="1:12" ht="27.95" customHeight="1" x14ac:dyDescent="0.25">
      <c r="A66" s="150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0"/>
    </row>
    <row r="67" spans="1:12" x14ac:dyDescent="0.25"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  <row r="68" spans="1:12" x14ac:dyDescent="0.25">
      <c r="B68" s="222"/>
      <c r="C68" s="222"/>
      <c r="D68" s="222"/>
      <c r="E68" s="222"/>
      <c r="F68" s="222"/>
      <c r="G68" s="222"/>
      <c r="H68" s="222"/>
      <c r="I68" s="222"/>
      <c r="J68" s="222"/>
      <c r="K68" s="222"/>
    </row>
    <row r="69" spans="1:12" x14ac:dyDescent="0.25">
      <c r="B69" s="222"/>
      <c r="C69" s="222"/>
      <c r="D69" s="222"/>
      <c r="E69" s="222"/>
      <c r="F69" s="222"/>
      <c r="G69" s="222"/>
      <c r="H69" s="222"/>
      <c r="I69" s="222"/>
      <c r="J69" s="222"/>
      <c r="K69" s="222"/>
    </row>
    <row r="70" spans="1:12" x14ac:dyDescent="0.25">
      <c r="B70" s="222"/>
      <c r="C70" s="222"/>
      <c r="D70" s="222"/>
      <c r="E70" s="222"/>
      <c r="F70" s="222"/>
      <c r="G70" s="222"/>
      <c r="H70" s="222"/>
      <c r="I70" s="222"/>
      <c r="J70" s="222"/>
      <c r="K70" s="222"/>
    </row>
    <row r="71" spans="1:12" x14ac:dyDescent="0.25">
      <c r="B71" s="222"/>
      <c r="C71" s="222"/>
      <c r="D71" s="222"/>
      <c r="E71" s="222"/>
      <c r="F71" s="222"/>
      <c r="G71" s="222"/>
      <c r="H71" s="222"/>
      <c r="I71" s="222"/>
      <c r="J71" s="222"/>
      <c r="K71" s="222"/>
    </row>
  </sheetData>
  <mergeCells count="39">
    <mergeCell ref="B7:K7"/>
    <mergeCell ref="B2:K2"/>
    <mergeCell ref="B3:K3"/>
    <mergeCell ref="B4:K4"/>
    <mergeCell ref="B5:K5"/>
    <mergeCell ref="B6:K6"/>
    <mergeCell ref="B38:C38"/>
    <mergeCell ref="B8:K8"/>
    <mergeCell ref="B9:K9"/>
    <mergeCell ref="B19:K19"/>
    <mergeCell ref="B20:K20"/>
    <mergeCell ref="B21:K21"/>
    <mergeCell ref="C24:K24"/>
    <mergeCell ref="B33:K33"/>
    <mergeCell ref="B34:C34"/>
    <mergeCell ref="B35:C35"/>
    <mergeCell ref="B36:C36"/>
    <mergeCell ref="B37:C37"/>
    <mergeCell ref="B40:C40"/>
    <mergeCell ref="B44:J44"/>
    <mergeCell ref="B45:D45"/>
    <mergeCell ref="B46:D46"/>
    <mergeCell ref="B47:D47"/>
    <mergeCell ref="B64:D64"/>
    <mergeCell ref="B65:D65"/>
    <mergeCell ref="B22:K22"/>
    <mergeCell ref="B58:D58"/>
    <mergeCell ref="B59:D59"/>
    <mergeCell ref="B60:D60"/>
    <mergeCell ref="B61:D61"/>
    <mergeCell ref="B62:D62"/>
    <mergeCell ref="B63:D63"/>
    <mergeCell ref="B48:D48"/>
    <mergeCell ref="B49:D49"/>
    <mergeCell ref="B50:D50"/>
    <mergeCell ref="B51:D51"/>
    <mergeCell ref="B56:J56"/>
    <mergeCell ref="B57:D57"/>
    <mergeCell ref="B39:C39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A49"/>
  <sheetViews>
    <sheetView zoomScale="60" zoomScaleNormal="60" workbookViewId="0">
      <selection activeCell="K12" sqref="K12"/>
    </sheetView>
  </sheetViews>
  <sheetFormatPr baseColWidth="10" defaultRowHeight="15" x14ac:dyDescent="0.25"/>
  <cols>
    <col min="1" max="1" width="1.5703125" style="8" customWidth="1"/>
    <col min="2" max="2" width="32.7109375" style="8" customWidth="1"/>
    <col min="3" max="3" width="21.5703125" style="8" customWidth="1"/>
    <col min="4" max="8" width="18" style="8" customWidth="1"/>
    <col min="9" max="9" width="1.5703125" style="8" customWidth="1"/>
    <col min="10" max="10" width="11.42578125" style="8"/>
    <col min="11" max="11" width="14.7109375" style="8" bestFit="1" customWidth="1"/>
    <col min="12" max="16384" width="11.42578125" style="8"/>
  </cols>
  <sheetData>
    <row r="1" spans="1:27" ht="7.5" customHeight="1" x14ac:dyDescent="0.25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</row>
    <row r="2" spans="1:27" ht="34.5" customHeight="1" x14ac:dyDescent="0.25">
      <c r="A2" s="139"/>
      <c r="B2" s="478" t="s">
        <v>148</v>
      </c>
      <c r="C2" s="479"/>
      <c r="D2" s="479"/>
      <c r="E2" s="479"/>
      <c r="F2" s="479"/>
      <c r="G2" s="479"/>
      <c r="H2" s="47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</row>
    <row r="3" spans="1:27" ht="30" customHeight="1" x14ac:dyDescent="0.25">
      <c r="A3" s="139"/>
      <c r="B3" s="478" t="s">
        <v>149</v>
      </c>
      <c r="C3" s="479"/>
      <c r="D3" s="479"/>
      <c r="E3" s="479"/>
      <c r="F3" s="479"/>
      <c r="G3" s="479"/>
      <c r="H3" s="47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</row>
    <row r="4" spans="1:27" s="240" customFormat="1" ht="16.5" customHeight="1" thickBot="1" x14ac:dyDescent="0.3">
      <c r="A4" s="236"/>
      <c r="B4" s="237"/>
      <c r="C4" s="238" t="s">
        <v>150</v>
      </c>
      <c r="D4" s="239" t="s">
        <v>151</v>
      </c>
      <c r="E4" s="237"/>
      <c r="F4" s="237"/>
      <c r="G4" s="237"/>
      <c r="H4" s="237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</row>
    <row r="5" spans="1:27" ht="16.5" customHeight="1" x14ac:dyDescent="0.25">
      <c r="A5" s="139"/>
      <c r="B5" s="139"/>
      <c r="C5" s="241">
        <v>1</v>
      </c>
      <c r="D5" s="242">
        <v>0.15</v>
      </c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</row>
    <row r="6" spans="1:27" x14ac:dyDescent="0.25">
      <c r="A6" s="139"/>
      <c r="B6" s="139"/>
      <c r="C6" s="241">
        <v>2</v>
      </c>
      <c r="D6" s="242">
        <v>0.22</v>
      </c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</row>
    <row r="7" spans="1:27" x14ac:dyDescent="0.25">
      <c r="A7" s="139"/>
      <c r="B7" s="139"/>
      <c r="C7" s="241">
        <v>3</v>
      </c>
      <c r="D7" s="242">
        <v>0.21</v>
      </c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</row>
    <row r="8" spans="1:27" x14ac:dyDescent="0.25">
      <c r="A8" s="139"/>
      <c r="B8" s="139"/>
      <c r="C8" s="241">
        <v>4</v>
      </c>
      <c r="D8" s="242">
        <v>0.21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</row>
    <row r="9" spans="1:27" x14ac:dyDescent="0.25">
      <c r="A9" s="139"/>
      <c r="B9" s="139"/>
      <c r="C9" s="241">
        <v>5</v>
      </c>
      <c r="D9" s="242">
        <v>0.21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</row>
    <row r="10" spans="1:27" x14ac:dyDescent="0.25">
      <c r="A10" s="139"/>
      <c r="B10" s="139"/>
      <c r="C10" s="243"/>
      <c r="D10" s="242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</row>
    <row r="11" spans="1:27" x14ac:dyDescent="0.25">
      <c r="A11" s="139"/>
      <c r="B11" s="139"/>
      <c r="C11" s="244">
        <v>1100000</v>
      </c>
      <c r="D11" s="242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</row>
    <row r="12" spans="1:27" x14ac:dyDescent="0.25">
      <c r="A12" s="139"/>
      <c r="B12" s="139"/>
      <c r="C12" s="245">
        <v>150000</v>
      </c>
      <c r="D12" s="242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</row>
    <row r="13" spans="1:27" ht="15.75" x14ac:dyDescent="0.25">
      <c r="A13" s="139"/>
      <c r="B13" s="139"/>
      <c r="C13" s="246">
        <f>SUM(C11:C12)</f>
        <v>1250000</v>
      </c>
      <c r="D13" s="242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</row>
    <row r="14" spans="1:27" x14ac:dyDescent="0.25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</row>
    <row r="15" spans="1:27" x14ac:dyDescent="0.25">
      <c r="A15" s="139"/>
      <c r="B15" s="480" t="s">
        <v>152</v>
      </c>
      <c r="C15" s="480"/>
      <c r="D15" s="480"/>
      <c r="E15" s="480"/>
      <c r="F15" s="480"/>
      <c r="G15" s="480"/>
      <c r="H15" s="480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</row>
    <row r="16" spans="1:27" ht="15.75" customHeight="1" x14ac:dyDescent="0.25">
      <c r="A16" s="139"/>
      <c r="B16" s="480"/>
      <c r="C16" s="480"/>
      <c r="D16" s="480"/>
      <c r="E16" s="480"/>
      <c r="F16" s="480"/>
      <c r="G16" s="480"/>
      <c r="H16" s="480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</row>
    <row r="17" spans="1:27" ht="15.75" customHeight="1" x14ac:dyDescent="0.25">
      <c r="A17" s="139"/>
      <c r="B17" s="480" t="s">
        <v>153</v>
      </c>
      <c r="C17" s="480"/>
      <c r="D17" s="480"/>
      <c r="E17" s="480"/>
      <c r="F17" s="480"/>
      <c r="G17" s="480"/>
      <c r="H17" s="480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</row>
    <row r="18" spans="1:27" ht="18.75" customHeight="1" x14ac:dyDescent="0.25">
      <c r="A18" s="139"/>
      <c r="B18" s="480"/>
      <c r="C18" s="480"/>
      <c r="D18" s="480"/>
      <c r="E18" s="480"/>
      <c r="F18" s="480"/>
      <c r="G18" s="480"/>
      <c r="H18" s="480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</row>
    <row r="19" spans="1:27" x14ac:dyDescent="0.25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</row>
    <row r="20" spans="1:27" x14ac:dyDescent="0.25">
      <c r="A20" s="139"/>
      <c r="B20" s="481" t="s">
        <v>154</v>
      </c>
      <c r="C20" s="477"/>
      <c r="D20" s="477"/>
      <c r="E20" s="477"/>
      <c r="F20" s="477"/>
      <c r="G20" s="477"/>
      <c r="H20" s="477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</row>
    <row r="21" spans="1:27" ht="15.75" thickBot="1" x14ac:dyDescent="0.3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</row>
    <row r="22" spans="1:27" ht="16.5" thickBot="1" x14ac:dyDescent="0.3">
      <c r="A22" s="139"/>
      <c r="B22" s="139"/>
      <c r="C22" s="247">
        <v>0</v>
      </c>
      <c r="D22" s="247">
        <v>1</v>
      </c>
      <c r="E22" s="248">
        <v>2</v>
      </c>
      <c r="F22" s="247">
        <v>3</v>
      </c>
      <c r="G22" s="248">
        <v>4</v>
      </c>
      <c r="H22" s="247">
        <v>5</v>
      </c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</row>
    <row r="23" spans="1:27" x14ac:dyDescent="0.25">
      <c r="A23" s="139"/>
      <c r="B23" s="249" t="s">
        <v>155</v>
      </c>
      <c r="C23" s="250">
        <v>200000</v>
      </c>
      <c r="D23" s="250">
        <v>0</v>
      </c>
      <c r="E23" s="251">
        <v>0</v>
      </c>
      <c r="F23" s="250">
        <v>0</v>
      </c>
      <c r="G23" s="251">
        <v>0</v>
      </c>
      <c r="H23" s="252">
        <v>0</v>
      </c>
      <c r="I23" s="139"/>
      <c r="J23" s="139"/>
      <c r="K23" s="154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</row>
    <row r="24" spans="1:27" x14ac:dyDescent="0.25">
      <c r="A24" s="139"/>
      <c r="B24" s="253" t="s">
        <v>156</v>
      </c>
      <c r="C24" s="254">
        <v>0</v>
      </c>
      <c r="D24" s="254">
        <v>500000</v>
      </c>
      <c r="E24" s="255">
        <f>D24</f>
        <v>500000</v>
      </c>
      <c r="F24" s="254">
        <f>E24</f>
        <v>500000</v>
      </c>
      <c r="G24" s="255">
        <f>F24</f>
        <v>500000</v>
      </c>
      <c r="H24" s="254">
        <f>G24</f>
        <v>500000</v>
      </c>
      <c r="I24" s="139"/>
      <c r="J24" s="139"/>
      <c r="K24" s="154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</row>
    <row r="25" spans="1:27" x14ac:dyDescent="0.25">
      <c r="A25" s="139"/>
      <c r="B25" s="253" t="s">
        <v>157</v>
      </c>
      <c r="C25" s="254">
        <v>404000</v>
      </c>
      <c r="D25" s="254">
        <v>0</v>
      </c>
      <c r="E25" s="254">
        <v>0</v>
      </c>
      <c r="F25" s="254">
        <v>0</v>
      </c>
      <c r="G25" s="254">
        <v>0</v>
      </c>
      <c r="H25" s="254">
        <v>0</v>
      </c>
      <c r="I25" s="139"/>
      <c r="J25" s="139"/>
      <c r="K25" s="256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</row>
    <row r="26" spans="1:27" x14ac:dyDescent="0.25">
      <c r="A26" s="139"/>
      <c r="B26" s="257" t="s">
        <v>158</v>
      </c>
      <c r="C26" s="258">
        <v>0</v>
      </c>
      <c r="D26" s="258">
        <f>C13*D5</f>
        <v>187500</v>
      </c>
      <c r="E26" s="258">
        <f>C13*D6</f>
        <v>275000</v>
      </c>
      <c r="F26" s="258">
        <f>C13*D7</f>
        <v>262500</v>
      </c>
      <c r="G26" s="258">
        <f>C13*D8</f>
        <v>262500</v>
      </c>
      <c r="H26" s="258">
        <f>C13*D9</f>
        <v>262500</v>
      </c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</row>
    <row r="27" spans="1:27" x14ac:dyDescent="0.25">
      <c r="A27" s="139"/>
      <c r="B27" s="253" t="s">
        <v>159</v>
      </c>
      <c r="C27" s="259">
        <f t="shared" ref="C27:H27" si="0">C23+C24-C25-C26</f>
        <v>-204000</v>
      </c>
      <c r="D27" s="250">
        <f t="shared" si="0"/>
        <v>312500</v>
      </c>
      <c r="E27" s="250">
        <f t="shared" si="0"/>
        <v>225000</v>
      </c>
      <c r="F27" s="250">
        <f t="shared" si="0"/>
        <v>237500</v>
      </c>
      <c r="G27" s="250">
        <f t="shared" si="0"/>
        <v>237500</v>
      </c>
      <c r="H27" s="250">
        <f t="shared" si="0"/>
        <v>237500</v>
      </c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</row>
    <row r="28" spans="1:27" x14ac:dyDescent="0.25">
      <c r="A28" s="139"/>
      <c r="B28" s="257" t="s">
        <v>160</v>
      </c>
      <c r="C28" s="258"/>
      <c r="D28" s="258"/>
      <c r="E28" s="258"/>
      <c r="F28" s="258"/>
      <c r="G28" s="258"/>
      <c r="H28" s="258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</row>
    <row r="29" spans="1:27" x14ac:dyDescent="0.25">
      <c r="A29" s="139"/>
      <c r="B29" s="253" t="s">
        <v>161</v>
      </c>
      <c r="C29" s="259">
        <f t="shared" ref="C29:H29" si="1">C27-C28</f>
        <v>-204000</v>
      </c>
      <c r="D29" s="250">
        <f>D27-D28</f>
        <v>312500</v>
      </c>
      <c r="E29" s="250">
        <f>E27-E28</f>
        <v>225000</v>
      </c>
      <c r="F29" s="250">
        <f>F27-F28</f>
        <v>237500</v>
      </c>
      <c r="G29" s="250">
        <f t="shared" si="1"/>
        <v>237500</v>
      </c>
      <c r="H29" s="250">
        <f t="shared" si="1"/>
        <v>237500</v>
      </c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</row>
    <row r="30" spans="1:27" x14ac:dyDescent="0.25">
      <c r="A30" s="139"/>
      <c r="B30" s="253" t="s">
        <v>157</v>
      </c>
      <c r="C30" s="254">
        <f t="shared" ref="C30:H31" si="2">C25</f>
        <v>404000</v>
      </c>
      <c r="D30" s="254">
        <f t="shared" si="2"/>
        <v>0</v>
      </c>
      <c r="E30" s="254">
        <f t="shared" si="2"/>
        <v>0</v>
      </c>
      <c r="F30" s="254">
        <f t="shared" si="2"/>
        <v>0</v>
      </c>
      <c r="G30" s="254">
        <f t="shared" si="2"/>
        <v>0</v>
      </c>
      <c r="H30" s="254">
        <f t="shared" si="2"/>
        <v>0</v>
      </c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</row>
    <row r="31" spans="1:27" x14ac:dyDescent="0.25">
      <c r="A31" s="139"/>
      <c r="B31" s="257" t="s">
        <v>158</v>
      </c>
      <c r="C31" s="258">
        <f t="shared" si="2"/>
        <v>0</v>
      </c>
      <c r="D31" s="258">
        <f>D26</f>
        <v>187500</v>
      </c>
      <c r="E31" s="258">
        <f t="shared" si="2"/>
        <v>275000</v>
      </c>
      <c r="F31" s="258">
        <f t="shared" si="2"/>
        <v>262500</v>
      </c>
      <c r="G31" s="258">
        <f t="shared" si="2"/>
        <v>262500</v>
      </c>
      <c r="H31" s="258">
        <f t="shared" si="2"/>
        <v>262500</v>
      </c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</row>
    <row r="32" spans="1:27" x14ac:dyDescent="0.25">
      <c r="A32" s="139"/>
      <c r="B32" s="253" t="s">
        <v>162</v>
      </c>
      <c r="C32" s="250">
        <f t="shared" ref="C32:H32" si="3">C29+C30+C31</f>
        <v>200000</v>
      </c>
      <c r="D32" s="250">
        <f>D29+D30+D31</f>
        <v>500000</v>
      </c>
      <c r="E32" s="250">
        <f t="shared" si="3"/>
        <v>500000</v>
      </c>
      <c r="F32" s="250">
        <f t="shared" si="3"/>
        <v>500000</v>
      </c>
      <c r="G32" s="250">
        <f t="shared" si="3"/>
        <v>500000</v>
      </c>
      <c r="H32" s="250">
        <f t="shared" si="3"/>
        <v>500000</v>
      </c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</row>
    <row r="33" spans="1:27" ht="15.75" thickBot="1" x14ac:dyDescent="0.3">
      <c r="A33" s="139"/>
      <c r="B33" s="260" t="s">
        <v>163</v>
      </c>
      <c r="C33" s="254"/>
      <c r="D33" s="254">
        <v>0</v>
      </c>
      <c r="E33" s="254">
        <v>0</v>
      </c>
      <c r="F33" s="254">
        <v>0</v>
      </c>
      <c r="G33" s="254">
        <v>0</v>
      </c>
      <c r="H33" s="254">
        <v>0</v>
      </c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</row>
    <row r="34" spans="1:27" ht="16.5" thickBot="1" x14ac:dyDescent="0.3">
      <c r="A34" s="139"/>
      <c r="B34" s="261" t="s">
        <v>164</v>
      </c>
      <c r="C34" s="262">
        <f t="shared" ref="C34:H34" si="4">C32-C33</f>
        <v>200000</v>
      </c>
      <c r="D34" s="263">
        <f t="shared" si="4"/>
        <v>500000</v>
      </c>
      <c r="E34" s="263">
        <f t="shared" si="4"/>
        <v>500000</v>
      </c>
      <c r="F34" s="263">
        <f t="shared" si="4"/>
        <v>500000</v>
      </c>
      <c r="G34" s="263">
        <f t="shared" si="4"/>
        <v>500000</v>
      </c>
      <c r="H34" s="263">
        <f t="shared" si="4"/>
        <v>500000</v>
      </c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</row>
    <row r="35" spans="1:27" ht="16.5" customHeight="1" thickBot="1" x14ac:dyDescent="0.3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</row>
    <row r="36" spans="1:27" ht="16.5" thickBot="1" x14ac:dyDescent="0.3">
      <c r="A36" s="139"/>
      <c r="B36" s="264" t="s">
        <v>165</v>
      </c>
      <c r="C36" s="265"/>
      <c r="D36" s="266"/>
      <c r="E36" s="267"/>
      <c r="F36" s="268"/>
      <c r="G36" s="268"/>
      <c r="H36" s="268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</row>
    <row r="37" spans="1:27" ht="16.5" thickBot="1" x14ac:dyDescent="0.3">
      <c r="A37" s="139"/>
      <c r="B37" s="269" t="s">
        <v>166</v>
      </c>
      <c r="C37" s="270"/>
      <c r="D37" s="271"/>
      <c r="E37" s="272"/>
      <c r="F37" s="271"/>
      <c r="G37" s="273"/>
      <c r="H37" s="274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</row>
    <row r="38" spans="1:27" x14ac:dyDescent="0.25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</row>
    <row r="39" spans="1:27" x14ac:dyDescent="0.25">
      <c r="A39" s="139"/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</row>
    <row r="40" spans="1:27" x14ac:dyDescent="0.25">
      <c r="A40" s="139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</row>
    <row r="41" spans="1:27" x14ac:dyDescent="0.25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</row>
    <row r="42" spans="1:27" x14ac:dyDescent="0.25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</row>
    <row r="43" spans="1:27" x14ac:dyDescent="0.25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</row>
    <row r="44" spans="1:27" x14ac:dyDescent="0.25">
      <c r="A44" s="139"/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</row>
    <row r="45" spans="1:27" x14ac:dyDescent="0.25">
      <c r="A45" s="139"/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</row>
    <row r="46" spans="1:27" x14ac:dyDescent="0.25">
      <c r="A46" s="139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</row>
    <row r="47" spans="1:27" x14ac:dyDescent="0.25">
      <c r="A47" s="139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</row>
    <row r="48" spans="1:27" x14ac:dyDescent="0.25">
      <c r="A48" s="139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</row>
    <row r="49" spans="1:27" x14ac:dyDescent="0.25">
      <c r="A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</row>
  </sheetData>
  <mergeCells count="5">
    <mergeCell ref="B2:H2"/>
    <mergeCell ref="B3:H3"/>
    <mergeCell ref="B15:H16"/>
    <mergeCell ref="B17:H18"/>
    <mergeCell ref="B20:H20"/>
  </mergeCells>
  <pageMargins left="0.70866141732283472" right="0.70866141732283472" top="0.74803149606299213" bottom="0.74803149606299213" header="0.31496062992125984" footer="0.31496062992125984"/>
  <pageSetup scale="84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A71"/>
  <sheetViews>
    <sheetView zoomScale="70" zoomScaleNormal="70" workbookViewId="0">
      <selection activeCell="A5" sqref="A5"/>
    </sheetView>
  </sheetViews>
  <sheetFormatPr baseColWidth="10" defaultRowHeight="15.75" x14ac:dyDescent="0.2"/>
  <cols>
    <col min="1" max="1" width="1.42578125" style="78" customWidth="1"/>
    <col min="2" max="2" width="4.28515625" style="280" customWidth="1"/>
    <col min="3" max="3" width="4.28515625" style="78" customWidth="1"/>
    <col min="4" max="4" width="11.42578125" style="78" customWidth="1"/>
    <col min="5" max="5" width="17.140625" style="78" customWidth="1"/>
    <col min="6" max="6" width="10.140625" style="78" customWidth="1"/>
    <col min="7" max="7" width="5.7109375" style="78" customWidth="1"/>
    <col min="8" max="8" width="17.140625" style="78" customWidth="1"/>
    <col min="9" max="9" width="10" style="78" customWidth="1"/>
    <col min="10" max="10" width="5.7109375" style="78" customWidth="1"/>
    <col min="11" max="11" width="1.42578125" style="78" customWidth="1"/>
    <col min="12" max="12" width="2.85546875" style="78" customWidth="1"/>
    <col min="13" max="13" width="11.42578125" style="78"/>
    <col min="14" max="16" width="17.140625" style="78" customWidth="1"/>
    <col min="17" max="17" width="2.85546875" style="78" customWidth="1"/>
    <col min="18" max="18" width="1.42578125" style="78" customWidth="1"/>
    <col min="19" max="19" width="34.28515625" style="78" customWidth="1"/>
    <col min="20" max="20" width="1.28515625" style="78" customWidth="1"/>
    <col min="21" max="21" width="12.85546875" style="78" customWidth="1"/>
    <col min="22" max="22" width="1.42578125" style="78" customWidth="1"/>
    <col min="23" max="23" width="12.85546875" style="78" customWidth="1"/>
    <col min="24" max="24" width="1.5703125" style="78" customWidth="1"/>
    <col min="25" max="25" width="42.85546875" style="78" customWidth="1"/>
    <col min="26" max="26" width="1.42578125" style="78" customWidth="1"/>
    <col min="27" max="27" width="15.7109375" style="78" customWidth="1"/>
    <col min="28" max="28" width="1.28515625" style="78" customWidth="1"/>
    <col min="29" max="29" width="15.7109375" style="78" customWidth="1"/>
    <col min="30" max="30" width="1.42578125" style="78" customWidth="1"/>
    <col min="31" max="31" width="20.7109375" style="78" customWidth="1"/>
    <col min="32" max="34" width="17.140625" style="78" customWidth="1"/>
    <col min="35" max="35" width="1.28515625" style="78" customWidth="1"/>
    <col min="36" max="36" width="2.85546875" style="78" customWidth="1"/>
    <col min="37" max="37" width="11.42578125" style="78"/>
    <col min="38" max="38" width="32.85546875" style="78" customWidth="1"/>
    <col min="39" max="39" width="18.5703125" style="78" customWidth="1"/>
    <col min="40" max="40" width="2.85546875" style="78" customWidth="1"/>
    <col min="41" max="41" width="1.5703125" style="78" customWidth="1"/>
    <col min="42" max="47" width="11.42578125" style="78"/>
    <col min="48" max="53" width="11.42578125" style="277"/>
    <col min="54" max="16384" width="11.42578125" style="278"/>
  </cols>
  <sheetData>
    <row r="1" spans="1:53" ht="8.25" customHeight="1" x14ac:dyDescent="0.2">
      <c r="A1" s="275"/>
      <c r="B1" s="276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  <c r="AM1" s="275"/>
      <c r="AN1" s="275"/>
      <c r="AO1" s="275"/>
    </row>
    <row r="2" spans="1:53" ht="15" x14ac:dyDescent="0.2">
      <c r="A2" s="275"/>
      <c r="B2" s="506" t="s">
        <v>168</v>
      </c>
      <c r="C2" s="506"/>
      <c r="D2" s="506"/>
      <c r="E2" s="506"/>
      <c r="F2" s="506"/>
      <c r="G2" s="506"/>
      <c r="H2" s="506"/>
      <c r="I2" s="506"/>
      <c r="J2" s="506"/>
      <c r="K2" s="275"/>
      <c r="R2" s="275"/>
      <c r="X2" s="275"/>
      <c r="AD2" s="275"/>
      <c r="AI2" s="275"/>
      <c r="AO2" s="275"/>
    </row>
    <row r="3" spans="1:53" ht="15.75" customHeight="1" x14ac:dyDescent="0.2">
      <c r="A3" s="275"/>
      <c r="B3" s="506"/>
      <c r="C3" s="506"/>
      <c r="D3" s="506"/>
      <c r="E3" s="506"/>
      <c r="F3" s="506"/>
      <c r="G3" s="506"/>
      <c r="H3" s="506"/>
      <c r="I3" s="506"/>
      <c r="J3" s="506"/>
      <c r="K3" s="275"/>
      <c r="M3" s="505" t="s">
        <v>169</v>
      </c>
      <c r="N3" s="505"/>
      <c r="O3" s="505"/>
      <c r="P3" s="505"/>
      <c r="R3" s="275"/>
      <c r="S3" s="505" t="s">
        <v>169</v>
      </c>
      <c r="T3" s="505"/>
      <c r="U3" s="505"/>
      <c r="V3" s="505"/>
      <c r="W3" s="505"/>
      <c r="X3" s="275"/>
      <c r="Y3" s="505" t="s">
        <v>170</v>
      </c>
      <c r="Z3" s="505"/>
      <c r="AA3" s="505"/>
      <c r="AB3" s="505"/>
      <c r="AC3" s="505"/>
      <c r="AD3" s="275"/>
      <c r="AE3" s="505" t="s">
        <v>169</v>
      </c>
      <c r="AF3" s="505"/>
      <c r="AG3" s="505"/>
      <c r="AH3" s="505"/>
      <c r="AI3" s="275"/>
      <c r="AJ3" s="496" t="s">
        <v>169</v>
      </c>
      <c r="AK3" s="496"/>
      <c r="AL3" s="496"/>
      <c r="AM3" s="496"/>
      <c r="AN3" s="496"/>
      <c r="AO3" s="275"/>
    </row>
    <row r="4" spans="1:53" x14ac:dyDescent="0.2">
      <c r="A4" s="275"/>
      <c r="B4" s="279"/>
      <c r="C4" s="279"/>
      <c r="D4" s="279"/>
      <c r="E4" s="279"/>
      <c r="F4" s="279"/>
      <c r="G4" s="279"/>
      <c r="H4" s="279"/>
      <c r="I4" s="279"/>
      <c r="J4" s="279"/>
      <c r="K4" s="275"/>
      <c r="M4" s="505" t="s">
        <v>171</v>
      </c>
      <c r="N4" s="505"/>
      <c r="O4" s="505"/>
      <c r="P4" s="505"/>
      <c r="R4" s="275"/>
      <c r="S4" s="505" t="s">
        <v>172</v>
      </c>
      <c r="T4" s="505"/>
      <c r="U4" s="505"/>
      <c r="V4" s="505"/>
      <c r="W4" s="505"/>
      <c r="X4" s="275"/>
      <c r="Y4" s="505" t="s">
        <v>173</v>
      </c>
      <c r="Z4" s="505"/>
      <c r="AA4" s="505"/>
      <c r="AB4" s="505"/>
      <c r="AC4" s="505"/>
      <c r="AD4" s="275"/>
      <c r="AE4" s="505" t="s">
        <v>174</v>
      </c>
      <c r="AF4" s="505"/>
      <c r="AG4" s="505"/>
      <c r="AH4" s="505"/>
      <c r="AI4" s="275"/>
      <c r="AJ4" s="496" t="s">
        <v>175</v>
      </c>
      <c r="AK4" s="496"/>
      <c r="AL4" s="496"/>
      <c r="AM4" s="496"/>
      <c r="AN4" s="496"/>
      <c r="AO4" s="275"/>
    </row>
    <row r="5" spans="1:53" x14ac:dyDescent="0.2">
      <c r="A5" s="275"/>
      <c r="B5" s="280" t="s">
        <v>176</v>
      </c>
      <c r="C5" s="484" t="s">
        <v>177</v>
      </c>
      <c r="D5" s="484"/>
      <c r="E5" s="484"/>
      <c r="F5" s="484"/>
      <c r="G5" s="484"/>
      <c r="H5" s="484"/>
      <c r="I5" s="484"/>
      <c r="J5" s="484"/>
      <c r="K5" s="275"/>
      <c r="M5" s="505" t="s">
        <v>178</v>
      </c>
      <c r="N5" s="505"/>
      <c r="O5" s="505"/>
      <c r="P5" s="505"/>
      <c r="R5" s="275"/>
      <c r="S5" s="505" t="s">
        <v>178</v>
      </c>
      <c r="T5" s="505"/>
      <c r="U5" s="505"/>
      <c r="V5" s="505"/>
      <c r="W5" s="505"/>
      <c r="X5" s="275"/>
      <c r="Y5" s="505" t="s">
        <v>178</v>
      </c>
      <c r="Z5" s="505"/>
      <c r="AA5" s="505"/>
      <c r="AB5" s="505"/>
      <c r="AC5" s="505"/>
      <c r="AD5" s="275"/>
      <c r="AE5" s="505" t="s">
        <v>178</v>
      </c>
      <c r="AF5" s="505"/>
      <c r="AG5" s="505"/>
      <c r="AH5" s="505"/>
      <c r="AI5" s="275"/>
      <c r="AJ5" s="496" t="s">
        <v>178</v>
      </c>
      <c r="AK5" s="496"/>
      <c r="AL5" s="496"/>
      <c r="AM5" s="496"/>
      <c r="AN5" s="496"/>
      <c r="AO5" s="275"/>
    </row>
    <row r="6" spans="1:53" ht="16.5" thickBot="1" x14ac:dyDescent="0.25">
      <c r="A6" s="275"/>
      <c r="K6" s="275"/>
      <c r="R6" s="275"/>
      <c r="X6" s="275"/>
      <c r="AD6" s="275"/>
      <c r="AI6" s="275"/>
      <c r="AJ6" s="281"/>
      <c r="AK6" s="282"/>
      <c r="AL6" s="277"/>
      <c r="AM6" s="283"/>
      <c r="AN6" s="277"/>
      <c r="AO6" s="275"/>
    </row>
    <row r="7" spans="1:53" ht="16.5" thickBot="1" x14ac:dyDescent="0.25">
      <c r="A7" s="275"/>
      <c r="C7" s="483" t="s">
        <v>179</v>
      </c>
      <c r="D7" s="483"/>
      <c r="E7" s="78">
        <v>40000</v>
      </c>
      <c r="F7" s="485" t="s">
        <v>180</v>
      </c>
      <c r="G7" s="485"/>
      <c r="H7" s="284">
        <v>30</v>
      </c>
      <c r="I7" s="277" t="s">
        <v>181</v>
      </c>
      <c r="J7" s="277"/>
      <c r="K7" s="275"/>
      <c r="M7" s="497" t="s">
        <v>182</v>
      </c>
      <c r="N7" s="499" t="s">
        <v>183</v>
      </c>
      <c r="O7" s="501" t="s">
        <v>184</v>
      </c>
      <c r="P7" s="503" t="s">
        <v>185</v>
      </c>
      <c r="R7" s="275"/>
      <c r="U7" s="280" t="s">
        <v>186</v>
      </c>
      <c r="V7" s="280"/>
      <c r="W7" s="280" t="s">
        <v>187</v>
      </c>
      <c r="X7" s="275"/>
      <c r="AA7" s="280" t="s">
        <v>188</v>
      </c>
      <c r="AB7" s="280"/>
      <c r="AC7" s="280" t="s">
        <v>189</v>
      </c>
      <c r="AD7" s="285"/>
      <c r="AE7" s="286" t="s">
        <v>190</v>
      </c>
      <c r="AF7" s="287" t="s">
        <v>191</v>
      </c>
      <c r="AG7" s="286" t="s">
        <v>192</v>
      </c>
      <c r="AH7" s="286" t="s">
        <v>193</v>
      </c>
      <c r="AI7" s="275"/>
      <c r="AJ7" s="281"/>
      <c r="AK7" s="489" t="s">
        <v>194</v>
      </c>
      <c r="AL7" s="489"/>
      <c r="AM7" s="288"/>
      <c r="AN7" s="277"/>
      <c r="AO7" s="275"/>
    </row>
    <row r="8" spans="1:53" ht="16.5" thickBot="1" x14ac:dyDescent="0.25">
      <c r="A8" s="275"/>
      <c r="C8" s="483" t="s">
        <v>195</v>
      </c>
      <c r="D8" s="483"/>
      <c r="E8" s="78">
        <v>20000</v>
      </c>
      <c r="F8" s="485" t="s">
        <v>180</v>
      </c>
      <c r="G8" s="485"/>
      <c r="H8" s="284">
        <v>65</v>
      </c>
      <c r="I8" s="484" t="s">
        <v>181</v>
      </c>
      <c r="J8" s="484"/>
      <c r="K8" s="275"/>
      <c r="M8" s="498"/>
      <c r="N8" s="500"/>
      <c r="O8" s="502"/>
      <c r="P8" s="504"/>
      <c r="R8" s="275"/>
      <c r="S8" s="289" t="s">
        <v>196</v>
      </c>
      <c r="X8" s="275"/>
      <c r="Y8" s="289" t="s">
        <v>197</v>
      </c>
      <c r="AA8" s="78">
        <f>(F40*U12)+(F41*W12)</f>
        <v>0</v>
      </c>
      <c r="AC8" s="78">
        <f>(F42*U12)+(F43*W12)</f>
        <v>0</v>
      </c>
      <c r="AD8" s="275"/>
      <c r="AE8" s="290" t="s">
        <v>198</v>
      </c>
      <c r="AF8" s="291">
        <f>(F52*U12)</f>
        <v>0</v>
      </c>
      <c r="AG8" s="292">
        <f>(U12*I52)</f>
        <v>0</v>
      </c>
      <c r="AH8" s="491"/>
      <c r="AI8" s="275"/>
      <c r="AJ8" s="281"/>
      <c r="AK8" s="489" t="s">
        <v>199</v>
      </c>
      <c r="AL8" s="489"/>
      <c r="AM8" s="293"/>
      <c r="AN8" s="277"/>
      <c r="AO8" s="275"/>
    </row>
    <row r="9" spans="1:53" ht="16.5" thickBot="1" x14ac:dyDescent="0.25">
      <c r="A9" s="275"/>
      <c r="C9" s="277"/>
      <c r="D9" s="277"/>
      <c r="E9" s="277"/>
      <c r="F9" s="277"/>
      <c r="G9" s="277"/>
      <c r="H9" s="277"/>
      <c r="I9" s="277"/>
      <c r="J9" s="277"/>
      <c r="K9" s="275"/>
      <c r="M9" s="294" t="s">
        <v>186</v>
      </c>
      <c r="N9" s="295"/>
      <c r="O9" s="296"/>
      <c r="P9" s="297">
        <f>N9*O9</f>
        <v>0</v>
      </c>
      <c r="R9" s="275"/>
      <c r="S9" s="289" t="s">
        <v>200</v>
      </c>
      <c r="U9" s="58"/>
      <c r="W9" s="58"/>
      <c r="X9" s="275"/>
      <c r="Y9" s="289" t="s">
        <v>201</v>
      </c>
      <c r="AA9" s="58"/>
      <c r="AC9" s="58"/>
      <c r="AD9" s="275"/>
      <c r="AE9" s="298" t="s">
        <v>202</v>
      </c>
      <c r="AF9" s="299">
        <f>(W12*F53)</f>
        <v>0</v>
      </c>
      <c r="AG9" s="298">
        <f>(W12*I53)</f>
        <v>0</v>
      </c>
      <c r="AH9" s="492"/>
      <c r="AI9" s="275"/>
      <c r="AJ9" s="281"/>
      <c r="AK9" s="489" t="s">
        <v>203</v>
      </c>
      <c r="AL9" s="489"/>
      <c r="AM9" s="300">
        <f>AM7+AM8</f>
        <v>0</v>
      </c>
      <c r="AN9" s="277"/>
      <c r="AO9" s="275"/>
    </row>
    <row r="10" spans="1:53" ht="16.5" thickBot="1" x14ac:dyDescent="0.25">
      <c r="A10" s="275"/>
      <c r="B10" s="280" t="s">
        <v>204</v>
      </c>
      <c r="C10" s="484" t="s">
        <v>205</v>
      </c>
      <c r="D10" s="484"/>
      <c r="E10" s="484"/>
      <c r="F10" s="484"/>
      <c r="G10" s="484"/>
      <c r="H10" s="484"/>
      <c r="I10" s="484"/>
      <c r="J10" s="484"/>
      <c r="K10" s="275"/>
      <c r="M10" s="301" t="s">
        <v>187</v>
      </c>
      <c r="N10" s="302"/>
      <c r="O10" s="303"/>
      <c r="P10" s="304">
        <f>N10*O10</f>
        <v>0</v>
      </c>
      <c r="R10" s="275"/>
      <c r="S10" s="289"/>
      <c r="U10" s="78">
        <f>SUM(U8:U9)</f>
        <v>0</v>
      </c>
      <c r="W10" s="78">
        <f>SUM(W8:W9)</f>
        <v>0</v>
      </c>
      <c r="X10" s="275"/>
      <c r="Y10" s="289"/>
      <c r="AA10" s="78">
        <f>AA8+AA9</f>
        <v>0</v>
      </c>
      <c r="AC10" s="78">
        <f>AC8+AC9</f>
        <v>0</v>
      </c>
      <c r="AD10" s="275"/>
      <c r="AE10" s="292" t="s">
        <v>206</v>
      </c>
      <c r="AF10" s="305">
        <f>AF8+AF9</f>
        <v>0</v>
      </c>
      <c r="AG10" s="292">
        <f>AG8+AG9</f>
        <v>0</v>
      </c>
      <c r="AH10" s="492"/>
      <c r="AI10" s="275"/>
      <c r="AJ10" s="281"/>
      <c r="AK10" s="489" t="s">
        <v>207</v>
      </c>
      <c r="AL10" s="489"/>
      <c r="AM10" s="293"/>
      <c r="AN10" s="277"/>
      <c r="AO10" s="275"/>
    </row>
    <row r="11" spans="1:53" ht="16.5" thickBot="1" x14ac:dyDescent="0.25">
      <c r="A11" s="275"/>
      <c r="K11" s="275"/>
      <c r="M11" s="494"/>
      <c r="N11" s="494"/>
      <c r="O11" s="495"/>
      <c r="P11" s="304">
        <f>SUM(P9:P10)</f>
        <v>0</v>
      </c>
      <c r="R11" s="275"/>
      <c r="S11" s="289" t="s">
        <v>208</v>
      </c>
      <c r="U11" s="58"/>
      <c r="W11" s="58"/>
      <c r="X11" s="275"/>
      <c r="Y11" s="289" t="s">
        <v>209</v>
      </c>
      <c r="AA11" s="58"/>
      <c r="AC11" s="58"/>
      <c r="AD11" s="275"/>
      <c r="AE11" s="298" t="s">
        <v>210</v>
      </c>
      <c r="AF11" s="306">
        <f>E57</f>
        <v>16</v>
      </c>
      <c r="AG11" s="307">
        <f>E58</f>
        <v>19</v>
      </c>
      <c r="AH11" s="493"/>
      <c r="AI11" s="275"/>
      <c r="AJ11" s="281"/>
      <c r="AK11" s="489" t="s">
        <v>211</v>
      </c>
      <c r="AL11" s="489"/>
      <c r="AM11" s="300">
        <f>AM9-AM10</f>
        <v>0</v>
      </c>
      <c r="AN11" s="277"/>
      <c r="AO11" s="275"/>
    </row>
    <row r="12" spans="1:53" ht="15.75" customHeight="1" thickBot="1" x14ac:dyDescent="0.25">
      <c r="A12" s="275"/>
      <c r="B12" s="488"/>
      <c r="C12" s="483" t="s">
        <v>212</v>
      </c>
      <c r="D12" s="483"/>
      <c r="E12" s="78">
        <v>4000</v>
      </c>
      <c r="F12" s="78" t="s">
        <v>213</v>
      </c>
      <c r="H12" s="284"/>
      <c r="K12" s="275"/>
      <c r="R12" s="275"/>
      <c r="S12" s="308" t="s">
        <v>214</v>
      </c>
      <c r="U12" s="78">
        <f>U10-U11</f>
        <v>0</v>
      </c>
      <c r="W12" s="78">
        <f>W10-W11</f>
        <v>0</v>
      </c>
      <c r="X12" s="275"/>
      <c r="Y12" s="289" t="s">
        <v>215</v>
      </c>
      <c r="AA12" s="78">
        <f>AA10-AA11</f>
        <v>0</v>
      </c>
      <c r="AC12" s="78">
        <f>AC10-AC11</f>
        <v>0</v>
      </c>
      <c r="AD12" s="275"/>
      <c r="AE12" s="309" t="s">
        <v>216</v>
      </c>
      <c r="AF12" s="306">
        <f>AF10*AF11</f>
        <v>0</v>
      </c>
      <c r="AG12" s="307">
        <f>AG10*AG11</f>
        <v>0</v>
      </c>
      <c r="AH12" s="310">
        <f>AF12+AG12</f>
        <v>0</v>
      </c>
      <c r="AI12" s="275"/>
      <c r="AJ12" s="281"/>
      <c r="AK12" s="489" t="s">
        <v>217</v>
      </c>
      <c r="AL12" s="489"/>
      <c r="AM12" s="283"/>
      <c r="AN12" s="277"/>
      <c r="AO12" s="275"/>
    </row>
    <row r="13" spans="1:53" ht="15.75" customHeight="1" thickBot="1" x14ac:dyDescent="0.25">
      <c r="A13" s="275"/>
      <c r="B13" s="488"/>
      <c r="C13" s="483" t="s">
        <v>218</v>
      </c>
      <c r="D13" s="483"/>
      <c r="E13" s="78">
        <v>3500</v>
      </c>
      <c r="F13" s="78" t="s">
        <v>213</v>
      </c>
      <c r="H13" s="284"/>
      <c r="K13" s="275"/>
      <c r="M13" s="58"/>
      <c r="N13" s="58"/>
      <c r="R13" s="275"/>
      <c r="X13" s="275"/>
      <c r="Y13" s="289" t="s">
        <v>219</v>
      </c>
      <c r="AA13" s="311"/>
      <c r="AB13" s="296"/>
      <c r="AC13" s="311"/>
      <c r="AD13" s="275"/>
      <c r="AI13" s="275"/>
      <c r="AJ13" s="281"/>
      <c r="AK13" s="489" t="s">
        <v>220</v>
      </c>
      <c r="AL13" s="489"/>
      <c r="AM13" s="293"/>
      <c r="AN13" s="277"/>
      <c r="AO13" s="275"/>
    </row>
    <row r="14" spans="1:53" ht="15.75" customHeight="1" thickBot="1" x14ac:dyDescent="0.25">
      <c r="A14" s="275"/>
      <c r="B14" s="488"/>
      <c r="C14" s="483" t="s">
        <v>179</v>
      </c>
      <c r="D14" s="483"/>
      <c r="E14" s="78">
        <v>3000</v>
      </c>
      <c r="F14" s="485" t="s">
        <v>180</v>
      </c>
      <c r="G14" s="485"/>
      <c r="H14" s="284">
        <v>17</v>
      </c>
      <c r="I14" s="277" t="s">
        <v>181</v>
      </c>
      <c r="J14" s="277"/>
      <c r="K14" s="275"/>
      <c r="M14" s="421" t="s">
        <v>34</v>
      </c>
      <c r="N14" s="421"/>
      <c r="R14" s="275"/>
      <c r="X14" s="275"/>
      <c r="Y14" s="289" t="s">
        <v>221</v>
      </c>
      <c r="AA14" s="296">
        <f>AA12*AA13</f>
        <v>0</v>
      </c>
      <c r="AB14" s="296"/>
      <c r="AC14" s="296">
        <f>AC12*AC13</f>
        <v>0</v>
      </c>
      <c r="AD14" s="275"/>
      <c r="AI14" s="275"/>
      <c r="AJ14" s="281"/>
      <c r="AK14" s="489" t="s">
        <v>222</v>
      </c>
      <c r="AL14" s="489"/>
      <c r="AM14" s="300">
        <f>AM11+AM12+AM13</f>
        <v>0</v>
      </c>
      <c r="AN14" s="277"/>
      <c r="AO14" s="275"/>
    </row>
    <row r="15" spans="1:53" ht="15.75" customHeight="1" thickBot="1" x14ac:dyDescent="0.25">
      <c r="A15" s="275"/>
      <c r="B15" s="488"/>
      <c r="C15" s="483" t="s">
        <v>195</v>
      </c>
      <c r="D15" s="483"/>
      <c r="E15" s="78">
        <v>2700</v>
      </c>
      <c r="F15" s="485" t="s">
        <v>180</v>
      </c>
      <c r="G15" s="485"/>
      <c r="H15" s="284">
        <v>35</v>
      </c>
      <c r="I15" s="484" t="s">
        <v>181</v>
      </c>
      <c r="J15" s="484"/>
      <c r="K15" s="275"/>
      <c r="M15" s="58"/>
      <c r="N15" s="58"/>
      <c r="R15" s="275"/>
      <c r="S15" s="421" t="s">
        <v>34</v>
      </c>
      <c r="T15" s="421"/>
      <c r="X15" s="275"/>
      <c r="Y15" s="289"/>
      <c r="AD15" s="275"/>
      <c r="AI15" s="275"/>
      <c r="AJ15" s="281"/>
      <c r="AK15" s="489" t="s">
        <v>223</v>
      </c>
      <c r="AL15" s="489"/>
      <c r="AM15" s="293"/>
      <c r="AO15" s="275"/>
      <c r="AS15" s="277"/>
      <c r="AT15" s="277"/>
      <c r="AU15" s="277"/>
      <c r="AY15" s="278"/>
      <c r="AZ15" s="278"/>
      <c r="BA15" s="278"/>
    </row>
    <row r="16" spans="1:53" ht="16.5" thickBot="1" x14ac:dyDescent="0.25">
      <c r="A16" s="275"/>
      <c r="K16" s="275"/>
      <c r="M16" s="421" t="s">
        <v>39</v>
      </c>
      <c r="N16" s="421"/>
      <c r="R16" s="275"/>
      <c r="S16" s="58"/>
      <c r="T16" s="58"/>
      <c r="X16" s="275"/>
      <c r="Y16" s="482" t="s">
        <v>224</v>
      </c>
      <c r="Z16" s="482"/>
      <c r="AA16" s="312">
        <f>AA14+AC14</f>
        <v>0</v>
      </c>
      <c r="AD16" s="275"/>
      <c r="AF16" s="421" t="s">
        <v>34</v>
      </c>
      <c r="AG16" s="421"/>
      <c r="AI16" s="275"/>
      <c r="AJ16" s="281"/>
      <c r="AK16" s="489" t="s">
        <v>225</v>
      </c>
      <c r="AL16" s="489"/>
      <c r="AM16" s="300">
        <f>AM14+AM15</f>
        <v>0</v>
      </c>
      <c r="AO16" s="275"/>
      <c r="AS16" s="277"/>
      <c r="AT16" s="277"/>
      <c r="AU16" s="277"/>
      <c r="AY16" s="278"/>
      <c r="AZ16" s="278"/>
      <c r="BA16" s="278"/>
    </row>
    <row r="17" spans="1:53" ht="16.5" thickBot="1" x14ac:dyDescent="0.25">
      <c r="A17" s="275"/>
      <c r="B17" s="280" t="s">
        <v>167</v>
      </c>
      <c r="C17" s="484" t="s">
        <v>226</v>
      </c>
      <c r="D17" s="484"/>
      <c r="E17" s="484"/>
      <c r="F17" s="484"/>
      <c r="G17" s="484"/>
      <c r="H17" s="484"/>
      <c r="I17" s="484"/>
      <c r="J17" s="484"/>
      <c r="K17" s="275"/>
      <c r="M17" s="58"/>
      <c r="N17" s="58"/>
      <c r="R17" s="275"/>
      <c r="S17" s="421" t="s">
        <v>39</v>
      </c>
      <c r="T17" s="421"/>
      <c r="X17" s="275"/>
      <c r="AD17" s="275"/>
      <c r="AF17" s="58"/>
      <c r="AG17" s="58"/>
      <c r="AI17" s="275"/>
      <c r="AJ17" s="281"/>
      <c r="AK17" s="489" t="s">
        <v>227</v>
      </c>
      <c r="AL17" s="489"/>
      <c r="AM17" s="293"/>
      <c r="AO17" s="275"/>
      <c r="AS17" s="277"/>
      <c r="AT17" s="277"/>
      <c r="AU17" s="277"/>
      <c r="AY17" s="278"/>
      <c r="AZ17" s="278"/>
      <c r="BA17" s="278"/>
    </row>
    <row r="18" spans="1:53" ht="16.5" thickBot="1" x14ac:dyDescent="0.25">
      <c r="A18" s="275"/>
      <c r="C18" s="289"/>
      <c r="D18" s="289"/>
      <c r="E18" s="289"/>
      <c r="F18" s="289"/>
      <c r="G18" s="289"/>
      <c r="H18" s="289"/>
      <c r="I18" s="289"/>
      <c r="J18" s="289"/>
      <c r="K18" s="275"/>
      <c r="M18" s="421" t="s">
        <v>46</v>
      </c>
      <c r="N18" s="421"/>
      <c r="R18" s="275"/>
      <c r="S18" s="58"/>
      <c r="T18" s="58"/>
      <c r="X18" s="275"/>
      <c r="AD18" s="275"/>
      <c r="AF18" s="421" t="s">
        <v>39</v>
      </c>
      <c r="AG18" s="421"/>
      <c r="AI18" s="275"/>
      <c r="AJ18" s="281"/>
      <c r="AK18" s="490" t="s">
        <v>228</v>
      </c>
      <c r="AL18" s="490"/>
      <c r="AM18" s="313">
        <f>AM16-AM17</f>
        <v>0</v>
      </c>
      <c r="AO18" s="275"/>
      <c r="AS18" s="277"/>
      <c r="AT18" s="277"/>
      <c r="AU18" s="277"/>
      <c r="AY18" s="278"/>
      <c r="AZ18" s="278"/>
      <c r="BA18" s="278"/>
    </row>
    <row r="19" spans="1:53" ht="16.5" thickBot="1" x14ac:dyDescent="0.25">
      <c r="A19" s="275"/>
      <c r="B19" s="486"/>
      <c r="C19" s="487" t="s">
        <v>229</v>
      </c>
      <c r="D19" s="487"/>
      <c r="E19" s="487"/>
      <c r="F19" s="487"/>
      <c r="G19" s="487"/>
      <c r="H19" s="487"/>
      <c r="I19" s="487"/>
      <c r="J19" s="487"/>
      <c r="K19" s="275"/>
      <c r="R19" s="275"/>
      <c r="S19" s="421" t="s">
        <v>46</v>
      </c>
      <c r="T19" s="421"/>
      <c r="X19" s="275"/>
      <c r="Z19" s="421" t="s">
        <v>34</v>
      </c>
      <c r="AA19" s="421"/>
      <c r="AD19" s="275"/>
      <c r="AF19" s="58"/>
      <c r="AG19" s="58"/>
      <c r="AI19" s="275"/>
      <c r="AJ19" s="281"/>
      <c r="AN19" s="277"/>
      <c r="AO19" s="275"/>
      <c r="AT19" s="277"/>
      <c r="AU19" s="277"/>
      <c r="AZ19" s="278"/>
      <c r="BA19" s="278"/>
    </row>
    <row r="20" spans="1:53" ht="16.5" thickBot="1" x14ac:dyDescent="0.25">
      <c r="A20" s="275"/>
      <c r="B20" s="486"/>
      <c r="C20" s="483" t="s">
        <v>179</v>
      </c>
      <c r="D20" s="483"/>
      <c r="E20" s="284">
        <f>H14*E14</f>
        <v>51000</v>
      </c>
      <c r="K20" s="275"/>
      <c r="R20" s="275"/>
      <c r="X20" s="275"/>
      <c r="Z20" s="58"/>
      <c r="AA20" s="58"/>
      <c r="AD20" s="275"/>
      <c r="AF20" s="421" t="s">
        <v>46</v>
      </c>
      <c r="AG20" s="421"/>
      <c r="AI20" s="275"/>
      <c r="AJ20" s="281"/>
      <c r="AN20" s="277"/>
      <c r="AO20" s="275"/>
      <c r="AT20" s="277"/>
      <c r="AU20" s="277"/>
      <c r="AZ20" s="278"/>
      <c r="BA20" s="278"/>
    </row>
    <row r="21" spans="1:53" ht="15.75" customHeight="1" x14ac:dyDescent="0.2">
      <c r="A21" s="275"/>
      <c r="B21" s="486"/>
      <c r="C21" s="483" t="s">
        <v>195</v>
      </c>
      <c r="D21" s="483"/>
      <c r="E21" s="314">
        <f>E15*H15</f>
        <v>94500</v>
      </c>
      <c r="K21" s="275"/>
      <c r="R21" s="275"/>
      <c r="X21" s="275"/>
      <c r="Z21" s="421" t="s">
        <v>39</v>
      </c>
      <c r="AA21" s="421"/>
      <c r="AD21" s="275"/>
      <c r="AI21" s="275"/>
      <c r="AJ21" s="281"/>
      <c r="AL21" s="421" t="s">
        <v>34</v>
      </c>
      <c r="AM21" s="421"/>
      <c r="AN21" s="277"/>
      <c r="AO21" s="275"/>
    </row>
    <row r="22" spans="1:53" ht="15.75" customHeight="1" thickBot="1" x14ac:dyDescent="0.25">
      <c r="A22" s="275"/>
      <c r="B22" s="315"/>
      <c r="E22" s="296">
        <f>E20+E21</f>
        <v>145500</v>
      </c>
      <c r="K22" s="275"/>
      <c r="R22" s="275"/>
      <c r="X22" s="275"/>
      <c r="Z22" s="58"/>
      <c r="AA22" s="58"/>
      <c r="AD22" s="275"/>
      <c r="AI22" s="275"/>
      <c r="AJ22" s="281"/>
      <c r="AL22" s="58"/>
      <c r="AM22" s="58"/>
      <c r="AN22" s="277"/>
      <c r="AO22" s="275"/>
    </row>
    <row r="23" spans="1:53" x14ac:dyDescent="0.2">
      <c r="A23" s="275"/>
      <c r="B23" s="280" t="s">
        <v>230</v>
      </c>
      <c r="E23" s="296"/>
      <c r="K23" s="275"/>
      <c r="R23" s="275"/>
      <c r="X23" s="275"/>
      <c r="Z23" s="421" t="s">
        <v>46</v>
      </c>
      <c r="AA23" s="421"/>
      <c r="AD23" s="275"/>
      <c r="AI23" s="275"/>
      <c r="AL23" s="421" t="s">
        <v>39</v>
      </c>
      <c r="AM23" s="421"/>
      <c r="AO23" s="275"/>
    </row>
    <row r="24" spans="1:53" ht="16.5" thickBot="1" x14ac:dyDescent="0.25">
      <c r="A24" s="275"/>
      <c r="C24" s="484" t="s">
        <v>231</v>
      </c>
      <c r="D24" s="484"/>
      <c r="E24" s="484"/>
      <c r="F24" s="484"/>
      <c r="G24" s="484"/>
      <c r="H24" s="484"/>
      <c r="I24" s="484"/>
      <c r="J24" s="484"/>
      <c r="K24" s="275"/>
      <c r="R24" s="275"/>
      <c r="X24" s="275"/>
      <c r="AD24" s="275"/>
      <c r="AI24" s="275"/>
      <c r="AL24" s="58"/>
      <c r="AM24" s="58"/>
      <c r="AO24" s="275"/>
    </row>
    <row r="25" spans="1:53" ht="15.75" customHeight="1" x14ac:dyDescent="0.2">
      <c r="A25" s="275"/>
      <c r="B25" s="488" t="s">
        <v>232</v>
      </c>
      <c r="C25" s="289"/>
      <c r="D25" s="289"/>
      <c r="E25" s="289"/>
      <c r="F25" s="289"/>
      <c r="G25" s="289"/>
      <c r="H25" s="289"/>
      <c r="I25" s="289"/>
      <c r="J25" s="289"/>
      <c r="K25" s="275"/>
      <c r="R25" s="275"/>
      <c r="X25" s="275"/>
      <c r="AD25" s="275"/>
      <c r="AI25" s="275"/>
      <c r="AL25" s="421" t="s">
        <v>46</v>
      </c>
      <c r="AM25" s="421"/>
      <c r="AO25" s="275"/>
    </row>
    <row r="26" spans="1:53" ht="15.75" customHeight="1" x14ac:dyDescent="0.2">
      <c r="A26" s="275"/>
      <c r="B26" s="488"/>
      <c r="C26" s="483" t="s">
        <v>212</v>
      </c>
      <c r="D26" s="483"/>
      <c r="E26" s="78">
        <v>3000</v>
      </c>
      <c r="F26" s="78" t="s">
        <v>213</v>
      </c>
      <c r="H26" s="284"/>
      <c r="K26" s="275"/>
      <c r="R26" s="275"/>
      <c r="X26" s="275"/>
      <c r="AD26" s="275"/>
      <c r="AI26" s="275"/>
      <c r="AO26" s="275"/>
    </row>
    <row r="27" spans="1:53" ht="15.75" customHeight="1" x14ac:dyDescent="0.2">
      <c r="A27" s="275"/>
      <c r="B27" s="488"/>
      <c r="C27" s="483" t="s">
        <v>218</v>
      </c>
      <c r="D27" s="483"/>
      <c r="E27" s="78">
        <v>2500</v>
      </c>
      <c r="F27" s="78" t="s">
        <v>213</v>
      </c>
      <c r="H27" s="284"/>
      <c r="K27" s="275"/>
      <c r="R27" s="275"/>
      <c r="X27" s="275"/>
      <c r="AD27" s="275"/>
      <c r="AI27" s="275"/>
      <c r="AO27" s="275"/>
    </row>
    <row r="28" spans="1:53" ht="15.75" customHeight="1" x14ac:dyDescent="0.2">
      <c r="A28" s="275"/>
      <c r="B28" s="488"/>
      <c r="C28" s="483" t="s">
        <v>179</v>
      </c>
      <c r="D28" s="483"/>
      <c r="E28" s="78">
        <v>2500</v>
      </c>
      <c r="F28" s="485" t="s">
        <v>180</v>
      </c>
      <c r="G28" s="485"/>
      <c r="H28" s="284">
        <v>17</v>
      </c>
      <c r="I28" s="484" t="s">
        <v>181</v>
      </c>
      <c r="J28" s="484"/>
      <c r="K28" s="275"/>
      <c r="R28" s="275"/>
      <c r="X28" s="275"/>
      <c r="AD28" s="275"/>
      <c r="AI28" s="275"/>
      <c r="AO28" s="275"/>
    </row>
    <row r="29" spans="1:53" x14ac:dyDescent="0.2">
      <c r="A29" s="275"/>
      <c r="C29" s="483" t="s">
        <v>195</v>
      </c>
      <c r="D29" s="483"/>
      <c r="E29" s="78">
        <v>2000</v>
      </c>
      <c r="F29" s="485" t="s">
        <v>180</v>
      </c>
      <c r="G29" s="485"/>
      <c r="H29" s="284">
        <v>35</v>
      </c>
      <c r="I29" s="484" t="s">
        <v>181</v>
      </c>
      <c r="J29" s="484"/>
      <c r="K29" s="275"/>
      <c r="R29" s="275"/>
      <c r="X29" s="275"/>
      <c r="AD29" s="275"/>
      <c r="AI29" s="275"/>
      <c r="AO29" s="275"/>
    </row>
    <row r="30" spans="1:53" x14ac:dyDescent="0.2">
      <c r="A30" s="275"/>
      <c r="B30" s="280" t="s">
        <v>167</v>
      </c>
      <c r="K30" s="275"/>
      <c r="R30" s="275"/>
      <c r="X30" s="275"/>
      <c r="AD30" s="275"/>
      <c r="AI30" s="275"/>
      <c r="AO30" s="275"/>
    </row>
    <row r="31" spans="1:53" x14ac:dyDescent="0.2">
      <c r="A31" s="275"/>
      <c r="C31" s="484" t="s">
        <v>233</v>
      </c>
      <c r="D31" s="484"/>
      <c r="E31" s="484"/>
      <c r="F31" s="484"/>
      <c r="G31" s="484"/>
      <c r="H31" s="484"/>
      <c r="I31" s="484"/>
      <c r="J31" s="484"/>
      <c r="K31" s="275"/>
      <c r="R31" s="275"/>
      <c r="X31" s="275"/>
      <c r="AD31" s="275"/>
      <c r="AI31" s="275"/>
      <c r="AO31" s="275"/>
    </row>
    <row r="32" spans="1:53" ht="15" x14ac:dyDescent="0.2">
      <c r="A32" s="275"/>
      <c r="B32" s="486"/>
      <c r="C32" s="289"/>
      <c r="D32" s="289"/>
      <c r="E32" s="289"/>
      <c r="F32" s="289"/>
      <c r="G32" s="289"/>
      <c r="H32" s="289"/>
      <c r="I32" s="289"/>
      <c r="J32" s="289"/>
      <c r="K32" s="275"/>
      <c r="R32" s="275"/>
      <c r="X32" s="275"/>
      <c r="AD32" s="275"/>
      <c r="AI32" s="275"/>
      <c r="AO32" s="275"/>
      <c r="AT32" s="277"/>
      <c r="AU32" s="277"/>
      <c r="AZ32" s="278"/>
      <c r="BA32" s="278"/>
    </row>
    <row r="33" spans="1:53" x14ac:dyDescent="0.2">
      <c r="A33" s="275"/>
      <c r="B33" s="486"/>
      <c r="C33" s="487" t="s">
        <v>234</v>
      </c>
      <c r="D33" s="487"/>
      <c r="E33" s="487"/>
      <c r="F33" s="487"/>
      <c r="G33" s="487"/>
      <c r="H33" s="487"/>
      <c r="I33" s="487"/>
      <c r="J33" s="487"/>
      <c r="K33" s="275"/>
      <c r="R33" s="275"/>
      <c r="X33" s="275"/>
      <c r="AD33" s="275"/>
      <c r="AI33" s="275"/>
      <c r="AO33" s="275"/>
      <c r="AT33" s="277"/>
      <c r="AU33" s="277"/>
      <c r="AZ33" s="278"/>
      <c r="BA33" s="278"/>
    </row>
    <row r="34" spans="1:53" ht="15.75" customHeight="1" x14ac:dyDescent="0.2">
      <c r="A34" s="275"/>
      <c r="B34" s="486"/>
      <c r="C34" s="483" t="s">
        <v>179</v>
      </c>
      <c r="D34" s="483"/>
      <c r="E34" s="284">
        <f>E28*H28</f>
        <v>42500</v>
      </c>
      <c r="K34" s="275"/>
      <c r="R34" s="275"/>
      <c r="X34" s="275"/>
      <c r="AD34" s="275"/>
      <c r="AI34" s="275"/>
      <c r="AO34" s="275"/>
    </row>
    <row r="35" spans="1:53" x14ac:dyDescent="0.2">
      <c r="A35" s="275"/>
      <c r="C35" s="483" t="s">
        <v>195</v>
      </c>
      <c r="D35" s="483"/>
      <c r="E35" s="314">
        <f>E29*H29</f>
        <v>70000</v>
      </c>
      <c r="K35" s="275"/>
      <c r="R35" s="275"/>
      <c r="X35" s="275"/>
      <c r="AD35" s="275"/>
      <c r="AI35" s="275"/>
      <c r="AO35" s="275"/>
    </row>
    <row r="36" spans="1:53" x14ac:dyDescent="0.2">
      <c r="A36" s="275"/>
      <c r="B36" s="280" t="s">
        <v>235</v>
      </c>
      <c r="E36" s="296">
        <f>E34+E35</f>
        <v>112500</v>
      </c>
      <c r="K36" s="275"/>
      <c r="R36" s="275"/>
      <c r="X36" s="275"/>
      <c r="AD36" s="275"/>
      <c r="AI36" s="275"/>
      <c r="AO36" s="275"/>
    </row>
    <row r="37" spans="1:53" x14ac:dyDescent="0.2">
      <c r="A37" s="275"/>
      <c r="K37" s="275"/>
      <c r="R37" s="275"/>
      <c r="X37" s="275"/>
      <c r="AD37" s="275"/>
      <c r="AI37" s="275"/>
      <c r="AO37" s="275"/>
    </row>
    <row r="38" spans="1:53" x14ac:dyDescent="0.2">
      <c r="A38" s="275"/>
      <c r="C38" s="484" t="s">
        <v>236</v>
      </c>
      <c r="D38" s="484"/>
      <c r="E38" s="484"/>
      <c r="F38" s="484"/>
      <c r="G38" s="484"/>
      <c r="H38" s="484"/>
      <c r="I38" s="484"/>
      <c r="J38" s="484"/>
      <c r="K38" s="275"/>
      <c r="R38" s="275"/>
      <c r="X38" s="275"/>
      <c r="AD38" s="275"/>
      <c r="AI38" s="275"/>
      <c r="AO38" s="275"/>
    </row>
    <row r="39" spans="1:53" x14ac:dyDescent="0.2">
      <c r="A39" s="275"/>
      <c r="K39" s="275"/>
      <c r="R39" s="275"/>
      <c r="X39" s="275"/>
      <c r="AD39" s="275"/>
      <c r="AI39" s="275"/>
      <c r="AO39" s="275"/>
    </row>
    <row r="40" spans="1:53" x14ac:dyDescent="0.2">
      <c r="A40" s="275"/>
      <c r="C40" s="483" t="s">
        <v>212</v>
      </c>
      <c r="D40" s="483"/>
      <c r="E40" s="78" t="s">
        <v>179</v>
      </c>
      <c r="F40" s="316">
        <v>0.7</v>
      </c>
      <c r="G40" s="484" t="s">
        <v>237</v>
      </c>
      <c r="H40" s="484"/>
      <c r="I40" s="484"/>
      <c r="K40" s="275"/>
      <c r="R40" s="275"/>
      <c r="X40" s="275"/>
      <c r="AD40" s="275"/>
      <c r="AI40" s="275"/>
      <c r="AO40" s="275"/>
    </row>
    <row r="41" spans="1:53" x14ac:dyDescent="0.2">
      <c r="A41" s="275"/>
      <c r="C41" s="485"/>
      <c r="D41" s="485"/>
      <c r="E41" s="78" t="s">
        <v>195</v>
      </c>
      <c r="F41" s="316">
        <v>3.5</v>
      </c>
      <c r="G41" s="484" t="s">
        <v>237</v>
      </c>
      <c r="H41" s="484"/>
      <c r="I41" s="484"/>
      <c r="K41" s="275"/>
      <c r="R41" s="275"/>
      <c r="X41" s="275"/>
      <c r="AD41" s="275"/>
      <c r="AI41" s="275"/>
      <c r="AO41" s="275"/>
    </row>
    <row r="42" spans="1:53" x14ac:dyDescent="0.2">
      <c r="A42" s="275"/>
      <c r="C42" s="483" t="s">
        <v>218</v>
      </c>
      <c r="D42" s="483"/>
      <c r="E42" s="78" t="s">
        <v>179</v>
      </c>
      <c r="F42" s="316">
        <v>1.2</v>
      </c>
      <c r="G42" s="484" t="s">
        <v>237</v>
      </c>
      <c r="H42" s="484"/>
      <c r="I42" s="484"/>
      <c r="K42" s="275"/>
      <c r="R42" s="275"/>
      <c r="X42" s="275"/>
      <c r="AD42" s="275"/>
      <c r="AI42" s="275"/>
      <c r="AO42" s="275"/>
    </row>
    <row r="43" spans="1:53" x14ac:dyDescent="0.2">
      <c r="A43" s="275"/>
      <c r="B43" s="280" t="s">
        <v>238</v>
      </c>
      <c r="C43" s="485"/>
      <c r="D43" s="485"/>
      <c r="E43" s="78" t="s">
        <v>195</v>
      </c>
      <c r="F43" s="316">
        <v>1.8</v>
      </c>
      <c r="G43" s="484" t="s">
        <v>237</v>
      </c>
      <c r="H43" s="484"/>
      <c r="I43" s="484"/>
      <c r="K43" s="275"/>
      <c r="R43" s="275"/>
      <c r="X43" s="275"/>
      <c r="AD43" s="275"/>
      <c r="AI43" s="275"/>
      <c r="AO43" s="275"/>
    </row>
    <row r="44" spans="1:53" x14ac:dyDescent="0.2">
      <c r="A44" s="275"/>
      <c r="K44" s="275"/>
      <c r="R44" s="275"/>
      <c r="X44" s="275"/>
      <c r="AD44" s="275"/>
      <c r="AI44" s="275"/>
      <c r="AO44" s="275"/>
    </row>
    <row r="45" spans="1:53" x14ac:dyDescent="0.2">
      <c r="A45" s="275"/>
      <c r="C45" s="484" t="s">
        <v>239</v>
      </c>
      <c r="D45" s="484"/>
      <c r="E45" s="484"/>
      <c r="F45" s="484"/>
      <c r="G45" s="484"/>
      <c r="H45" s="484"/>
      <c r="I45" s="484"/>
      <c r="J45" s="484"/>
      <c r="K45" s="275"/>
      <c r="R45" s="275"/>
      <c r="X45" s="275"/>
      <c r="AD45" s="275"/>
      <c r="AI45" s="275"/>
      <c r="AO45" s="275"/>
    </row>
    <row r="46" spans="1:53" x14ac:dyDescent="0.2">
      <c r="A46" s="275"/>
      <c r="K46" s="275"/>
      <c r="R46" s="275"/>
      <c r="X46" s="275"/>
      <c r="AD46" s="275"/>
      <c r="AI46" s="275"/>
      <c r="AO46" s="275"/>
    </row>
    <row r="47" spans="1:53" x14ac:dyDescent="0.2">
      <c r="A47" s="275"/>
      <c r="C47" s="483" t="s">
        <v>212</v>
      </c>
      <c r="D47" s="483"/>
      <c r="E47" s="296">
        <v>4</v>
      </c>
      <c r="F47" s="78" t="s">
        <v>240</v>
      </c>
      <c r="K47" s="275"/>
      <c r="R47" s="275"/>
      <c r="X47" s="275"/>
      <c r="AD47" s="275"/>
      <c r="AI47" s="275"/>
      <c r="AO47" s="275"/>
    </row>
    <row r="48" spans="1:53" x14ac:dyDescent="0.2">
      <c r="A48" s="275"/>
      <c r="B48" s="280" t="s">
        <v>241</v>
      </c>
      <c r="C48" s="483" t="s">
        <v>218</v>
      </c>
      <c r="D48" s="483"/>
      <c r="E48" s="296">
        <v>2</v>
      </c>
      <c r="F48" s="78" t="s">
        <v>240</v>
      </c>
      <c r="K48" s="275"/>
      <c r="R48" s="275"/>
      <c r="X48" s="275"/>
      <c r="AD48" s="275"/>
      <c r="AI48" s="275"/>
      <c r="AO48" s="275"/>
    </row>
    <row r="49" spans="1:41" x14ac:dyDescent="0.2">
      <c r="A49" s="275"/>
      <c r="K49" s="275"/>
      <c r="R49" s="275"/>
      <c r="X49" s="275"/>
      <c r="AD49" s="275"/>
      <c r="AI49" s="275"/>
      <c r="AO49" s="275"/>
    </row>
    <row r="50" spans="1:41" x14ac:dyDescent="0.2">
      <c r="A50" s="275"/>
      <c r="C50" s="484" t="s">
        <v>242</v>
      </c>
      <c r="D50" s="484"/>
      <c r="E50" s="484"/>
      <c r="F50" s="484"/>
      <c r="G50" s="484"/>
      <c r="H50" s="484"/>
      <c r="I50" s="484"/>
      <c r="J50" s="484"/>
      <c r="K50" s="275"/>
      <c r="R50" s="275"/>
      <c r="X50" s="275"/>
      <c r="AD50" s="275"/>
      <c r="AI50" s="275"/>
      <c r="AO50" s="275"/>
    </row>
    <row r="51" spans="1:41" x14ac:dyDescent="0.2">
      <c r="A51" s="275"/>
      <c r="K51" s="275"/>
      <c r="R51" s="275"/>
      <c r="X51" s="275"/>
      <c r="AD51" s="275"/>
      <c r="AI51" s="275"/>
      <c r="AO51" s="275"/>
    </row>
    <row r="52" spans="1:41" x14ac:dyDescent="0.2">
      <c r="A52" s="275"/>
      <c r="C52" s="483" t="s">
        <v>179</v>
      </c>
      <c r="D52" s="483"/>
      <c r="E52" s="78" t="s">
        <v>191</v>
      </c>
      <c r="F52" s="316">
        <v>0.4</v>
      </c>
      <c r="G52" s="316" t="s">
        <v>243</v>
      </c>
      <c r="H52" s="78" t="s">
        <v>192</v>
      </c>
      <c r="I52" s="316">
        <v>0.15</v>
      </c>
      <c r="J52" s="316" t="s">
        <v>243</v>
      </c>
      <c r="K52" s="275"/>
      <c r="R52" s="275"/>
      <c r="X52" s="275"/>
      <c r="AD52" s="275"/>
      <c r="AI52" s="275"/>
      <c r="AO52" s="275"/>
    </row>
    <row r="53" spans="1:41" x14ac:dyDescent="0.2">
      <c r="A53" s="275"/>
      <c r="B53" s="280" t="s">
        <v>244</v>
      </c>
      <c r="C53" s="483" t="s">
        <v>195</v>
      </c>
      <c r="D53" s="483"/>
      <c r="E53" s="78" t="s">
        <v>191</v>
      </c>
      <c r="F53" s="316">
        <v>0.6</v>
      </c>
      <c r="G53" s="316" t="s">
        <v>243</v>
      </c>
      <c r="H53" s="78" t="s">
        <v>192</v>
      </c>
      <c r="I53" s="316">
        <v>0.25</v>
      </c>
      <c r="J53" s="316" t="s">
        <v>243</v>
      </c>
      <c r="K53" s="275"/>
      <c r="R53" s="275"/>
      <c r="X53" s="275"/>
      <c r="AD53" s="275"/>
      <c r="AI53" s="275"/>
      <c r="AO53" s="275"/>
    </row>
    <row r="54" spans="1:41" x14ac:dyDescent="0.2">
      <c r="A54" s="275"/>
      <c r="K54" s="275"/>
      <c r="R54" s="275"/>
      <c r="X54" s="275"/>
      <c r="AD54" s="275"/>
      <c r="AI54" s="275"/>
      <c r="AO54" s="275"/>
    </row>
    <row r="55" spans="1:41" x14ac:dyDescent="0.2">
      <c r="A55" s="275"/>
      <c r="C55" s="484" t="s">
        <v>245</v>
      </c>
      <c r="D55" s="484"/>
      <c r="E55" s="484"/>
      <c r="F55" s="484"/>
      <c r="G55" s="484"/>
      <c r="H55" s="484"/>
      <c r="I55" s="484"/>
      <c r="J55" s="484"/>
      <c r="K55" s="275"/>
      <c r="R55" s="275"/>
      <c r="X55" s="275"/>
      <c r="AD55" s="275"/>
      <c r="AI55" s="275"/>
      <c r="AO55" s="275"/>
    </row>
    <row r="56" spans="1:41" x14ac:dyDescent="0.2">
      <c r="A56" s="275"/>
      <c r="K56" s="275"/>
      <c r="R56" s="275"/>
      <c r="X56" s="275"/>
      <c r="AD56" s="275"/>
      <c r="AI56" s="275"/>
      <c r="AO56" s="275"/>
    </row>
    <row r="57" spans="1:41" x14ac:dyDescent="0.2">
      <c r="A57" s="275"/>
      <c r="C57" s="483" t="s">
        <v>191</v>
      </c>
      <c r="D57" s="483"/>
      <c r="E57" s="296">
        <v>16</v>
      </c>
      <c r="F57" s="289" t="s">
        <v>246</v>
      </c>
      <c r="K57" s="275"/>
      <c r="R57" s="275"/>
      <c r="X57" s="275"/>
      <c r="AD57" s="275"/>
      <c r="AI57" s="275"/>
      <c r="AO57" s="275"/>
    </row>
    <row r="58" spans="1:41" x14ac:dyDescent="0.2">
      <c r="A58" s="275"/>
      <c r="B58" s="280" t="s">
        <v>247</v>
      </c>
      <c r="C58" s="483" t="s">
        <v>192</v>
      </c>
      <c r="D58" s="483"/>
      <c r="E58" s="296">
        <v>19</v>
      </c>
      <c r="F58" s="289" t="s">
        <v>246</v>
      </c>
      <c r="K58" s="275"/>
      <c r="R58" s="275"/>
      <c r="X58" s="275"/>
      <c r="AD58" s="275"/>
      <c r="AI58" s="275"/>
      <c r="AO58" s="275"/>
    </row>
    <row r="59" spans="1:41" x14ac:dyDescent="0.2">
      <c r="A59" s="275"/>
      <c r="K59" s="275"/>
      <c r="R59" s="275"/>
      <c r="X59" s="275"/>
      <c r="AD59" s="275"/>
      <c r="AI59" s="275"/>
      <c r="AO59" s="275"/>
    </row>
    <row r="60" spans="1:41" x14ac:dyDescent="0.2">
      <c r="A60" s="275"/>
      <c r="C60" s="484" t="s">
        <v>248</v>
      </c>
      <c r="D60" s="484"/>
      <c r="E60" s="484"/>
      <c r="F60" s="484"/>
      <c r="G60" s="484"/>
      <c r="H60" s="484"/>
      <c r="I60" s="484"/>
      <c r="J60" s="484"/>
      <c r="K60" s="275"/>
      <c r="R60" s="275"/>
      <c r="X60" s="275"/>
      <c r="AD60" s="275"/>
      <c r="AI60" s="275"/>
      <c r="AO60" s="275"/>
    </row>
    <row r="61" spans="1:41" x14ac:dyDescent="0.2">
      <c r="A61" s="275"/>
      <c r="K61" s="275"/>
      <c r="R61" s="275"/>
      <c r="X61" s="275"/>
      <c r="AD61" s="275"/>
      <c r="AI61" s="275"/>
      <c r="AK61" s="317"/>
      <c r="AL61" s="317"/>
      <c r="AM61" s="317"/>
      <c r="AO61" s="275"/>
    </row>
    <row r="62" spans="1:41" x14ac:dyDescent="0.2">
      <c r="A62" s="275"/>
      <c r="D62" s="484" t="s">
        <v>249</v>
      </c>
      <c r="E62" s="484"/>
      <c r="F62" s="484"/>
      <c r="H62" s="296">
        <v>200000</v>
      </c>
      <c r="K62" s="275"/>
      <c r="R62" s="275"/>
      <c r="X62" s="275"/>
      <c r="AD62" s="275"/>
      <c r="AI62" s="275"/>
      <c r="AK62" s="317"/>
      <c r="AL62" s="317"/>
      <c r="AM62" s="317"/>
      <c r="AO62" s="275"/>
    </row>
    <row r="63" spans="1:41" x14ac:dyDescent="0.2">
      <c r="A63" s="275"/>
      <c r="D63" s="484" t="s">
        <v>250</v>
      </c>
      <c r="E63" s="484"/>
      <c r="F63" s="484"/>
      <c r="H63" s="316">
        <v>40000</v>
      </c>
      <c r="K63" s="275"/>
      <c r="R63" s="275"/>
      <c r="X63" s="275"/>
      <c r="AD63" s="275"/>
      <c r="AI63" s="275"/>
      <c r="AO63" s="275"/>
    </row>
    <row r="64" spans="1:41" x14ac:dyDescent="0.2">
      <c r="A64" s="275"/>
      <c r="D64" s="484" t="s">
        <v>251</v>
      </c>
      <c r="E64" s="484"/>
      <c r="F64" s="484"/>
      <c r="H64" s="316">
        <v>34000</v>
      </c>
      <c r="K64" s="275"/>
      <c r="R64" s="275"/>
      <c r="X64" s="275"/>
      <c r="AD64" s="275"/>
      <c r="AI64" s="275"/>
      <c r="AO64" s="275"/>
    </row>
    <row r="65" spans="1:41" ht="16.5" customHeight="1" x14ac:dyDescent="0.2">
      <c r="A65" s="275"/>
      <c r="B65" s="276"/>
      <c r="D65" s="484" t="s">
        <v>252</v>
      </c>
      <c r="E65" s="484"/>
      <c r="F65" s="484"/>
      <c r="H65" s="318">
        <v>25000</v>
      </c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75"/>
      <c r="X65" s="275"/>
      <c r="Y65" s="275"/>
      <c r="Z65" s="275"/>
      <c r="AA65" s="275"/>
      <c r="AB65" s="275"/>
      <c r="AC65" s="275"/>
      <c r="AD65" s="275"/>
      <c r="AE65" s="275"/>
      <c r="AF65" s="275"/>
      <c r="AG65" s="275"/>
      <c r="AH65" s="275"/>
      <c r="AI65" s="275"/>
      <c r="AJ65" s="275"/>
      <c r="AK65" s="275"/>
      <c r="AL65" s="275"/>
      <c r="AM65" s="275"/>
      <c r="AN65" s="275"/>
      <c r="AO65" s="275"/>
    </row>
    <row r="66" spans="1:41" x14ac:dyDescent="0.2">
      <c r="E66" s="482" t="s">
        <v>253</v>
      </c>
      <c r="F66" s="482"/>
      <c r="G66" s="280"/>
      <c r="H66" s="312">
        <f>SUM(H62:H65)</f>
        <v>299000</v>
      </c>
    </row>
    <row r="67" spans="1:41" x14ac:dyDescent="0.2">
      <c r="C67" s="275"/>
      <c r="D67" s="275"/>
      <c r="E67" s="275"/>
      <c r="F67" s="275"/>
      <c r="G67" s="275"/>
      <c r="H67" s="275"/>
      <c r="I67" s="275"/>
      <c r="J67" s="275"/>
    </row>
    <row r="71" spans="1:41" x14ac:dyDescent="0.2">
      <c r="D71" s="319"/>
    </row>
  </sheetData>
  <mergeCells count="109">
    <mergeCell ref="B2:J3"/>
    <mergeCell ref="M3:P3"/>
    <mergeCell ref="S3:W3"/>
    <mergeCell ref="Y3:AC3"/>
    <mergeCell ref="AE3:AH3"/>
    <mergeCell ref="AJ3:AN3"/>
    <mergeCell ref="M4:P4"/>
    <mergeCell ref="S4:W4"/>
    <mergeCell ref="Y4:AC4"/>
    <mergeCell ref="AE4:AH4"/>
    <mergeCell ref="AJ4:AN4"/>
    <mergeCell ref="C5:J5"/>
    <mergeCell ref="M5:P5"/>
    <mergeCell ref="S5:W5"/>
    <mergeCell ref="Y5:AC5"/>
    <mergeCell ref="AE5:AH5"/>
    <mergeCell ref="I8:J8"/>
    <mergeCell ref="AH8:AH11"/>
    <mergeCell ref="AK8:AL8"/>
    <mergeCell ref="AK9:AL9"/>
    <mergeCell ref="C10:J10"/>
    <mergeCell ref="AK10:AL10"/>
    <mergeCell ref="M11:O11"/>
    <mergeCell ref="AK11:AL11"/>
    <mergeCell ref="AJ5:AN5"/>
    <mergeCell ref="C7:D7"/>
    <mergeCell ref="F7:G7"/>
    <mergeCell ref="M7:M8"/>
    <mergeCell ref="N7:N8"/>
    <mergeCell ref="O7:O8"/>
    <mergeCell ref="P7:P8"/>
    <mergeCell ref="AK7:AL7"/>
    <mergeCell ref="C8:D8"/>
    <mergeCell ref="F8:G8"/>
    <mergeCell ref="B12:B15"/>
    <mergeCell ref="C12:D12"/>
    <mergeCell ref="AK12:AL12"/>
    <mergeCell ref="C13:D13"/>
    <mergeCell ref="AK13:AL13"/>
    <mergeCell ref="C14:D14"/>
    <mergeCell ref="F14:G14"/>
    <mergeCell ref="M14:N14"/>
    <mergeCell ref="AK14:AL14"/>
    <mergeCell ref="C15:D15"/>
    <mergeCell ref="C21:D21"/>
    <mergeCell ref="Z21:AA21"/>
    <mergeCell ref="C17:J17"/>
    <mergeCell ref="S17:T17"/>
    <mergeCell ref="AK17:AL17"/>
    <mergeCell ref="M18:N18"/>
    <mergeCell ref="AF18:AG18"/>
    <mergeCell ref="AK18:AL18"/>
    <mergeCell ref="F15:G15"/>
    <mergeCell ref="I15:J15"/>
    <mergeCell ref="S15:T15"/>
    <mergeCell ref="AK15:AL15"/>
    <mergeCell ref="M16:N16"/>
    <mergeCell ref="Y16:Z16"/>
    <mergeCell ref="AF16:AG16"/>
    <mergeCell ref="AK16:AL16"/>
    <mergeCell ref="I28:J28"/>
    <mergeCell ref="C29:D29"/>
    <mergeCell ref="F29:G29"/>
    <mergeCell ref="I29:J29"/>
    <mergeCell ref="C31:J31"/>
    <mergeCell ref="B32:B34"/>
    <mergeCell ref="C33:J33"/>
    <mergeCell ref="C34:D34"/>
    <mergeCell ref="AL21:AM21"/>
    <mergeCell ref="Z23:AA23"/>
    <mergeCell ref="AL23:AM23"/>
    <mergeCell ref="C24:J24"/>
    <mergeCell ref="B25:B28"/>
    <mergeCell ref="AL25:AM25"/>
    <mergeCell ref="C26:D26"/>
    <mergeCell ref="C27:D27"/>
    <mergeCell ref="C28:D28"/>
    <mergeCell ref="F28:G28"/>
    <mergeCell ref="B19:B21"/>
    <mergeCell ref="C19:J19"/>
    <mergeCell ref="S19:T19"/>
    <mergeCell ref="Z19:AA19"/>
    <mergeCell ref="C20:D20"/>
    <mergeCell ref="AF20:AG20"/>
    <mergeCell ref="C42:D42"/>
    <mergeCell ref="G42:I42"/>
    <mergeCell ref="C43:D43"/>
    <mergeCell ref="G43:I43"/>
    <mergeCell ref="C45:J45"/>
    <mergeCell ref="C47:D47"/>
    <mergeCell ref="C35:D35"/>
    <mergeCell ref="C38:J38"/>
    <mergeCell ref="C40:D40"/>
    <mergeCell ref="G40:I40"/>
    <mergeCell ref="C41:D41"/>
    <mergeCell ref="G41:I41"/>
    <mergeCell ref="E66:F66"/>
    <mergeCell ref="C58:D58"/>
    <mergeCell ref="C60:J60"/>
    <mergeCell ref="D62:F62"/>
    <mergeCell ref="D63:F63"/>
    <mergeCell ref="D64:F64"/>
    <mergeCell ref="D65:F65"/>
    <mergeCell ref="C48:D48"/>
    <mergeCell ref="C50:J50"/>
    <mergeCell ref="C52:D52"/>
    <mergeCell ref="C53:D53"/>
    <mergeCell ref="C55:J55"/>
    <mergeCell ref="C57:D57"/>
  </mergeCells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opLeftCell="A19" zoomScale="70" zoomScaleNormal="70" workbookViewId="0">
      <selection activeCell="J32" sqref="J32"/>
    </sheetView>
  </sheetViews>
  <sheetFormatPr baseColWidth="10" defaultRowHeight="15" x14ac:dyDescent="0.25"/>
  <cols>
    <col min="2" max="2" width="17.140625" customWidth="1"/>
    <col min="3" max="3" width="42.7109375" customWidth="1"/>
    <col min="4" max="4" width="16" customWidth="1"/>
    <col min="5" max="5" width="20.5703125" customWidth="1"/>
    <col min="6" max="6" width="17.5703125" customWidth="1"/>
    <col min="7" max="7" width="15.85546875" bestFit="1" customWidth="1"/>
    <col min="8" max="8" width="22.140625" customWidth="1"/>
    <col min="9" max="9" width="15.85546875" bestFit="1" customWidth="1"/>
    <col min="10" max="10" width="24.28515625" customWidth="1"/>
  </cols>
  <sheetData>
    <row r="1" spans="1:8" x14ac:dyDescent="0.25">
      <c r="C1" t="s">
        <v>254</v>
      </c>
    </row>
    <row r="2" spans="1:8" x14ac:dyDescent="0.25">
      <c r="C2" t="s">
        <v>255</v>
      </c>
    </row>
    <row r="3" spans="1:8" x14ac:dyDescent="0.25">
      <c r="C3" t="s">
        <v>256</v>
      </c>
    </row>
    <row r="4" spans="1:8" x14ac:dyDescent="0.25">
      <c r="A4" t="s">
        <v>257</v>
      </c>
      <c r="B4" s="320">
        <v>100</v>
      </c>
      <c r="C4" s="320"/>
      <c r="D4" s="320">
        <v>120</v>
      </c>
      <c r="E4" s="320"/>
      <c r="F4" s="320">
        <v>180</v>
      </c>
    </row>
    <row r="5" spans="1:8" x14ac:dyDescent="0.25">
      <c r="B5" s="321" t="s">
        <v>258</v>
      </c>
      <c r="C5" s="321"/>
      <c r="D5" s="321" t="s">
        <v>259</v>
      </c>
      <c r="E5" s="321"/>
      <c r="F5" s="321" t="s">
        <v>260</v>
      </c>
    </row>
    <row r="6" spans="1:8" ht="24.95" customHeight="1" x14ac:dyDescent="0.25">
      <c r="A6" s="322" t="s">
        <v>261</v>
      </c>
      <c r="B6" s="323" t="s">
        <v>94</v>
      </c>
      <c r="C6" s="323" t="s">
        <v>43</v>
      </c>
      <c r="D6" s="323" t="s">
        <v>94</v>
      </c>
      <c r="E6" s="323" t="s">
        <v>43</v>
      </c>
      <c r="F6" s="323" t="s">
        <v>94</v>
      </c>
      <c r="G6" s="323" t="s">
        <v>43</v>
      </c>
      <c r="H6" s="323" t="s">
        <v>262</v>
      </c>
    </row>
    <row r="7" spans="1:8" ht="24.95" customHeight="1" x14ac:dyDescent="0.25">
      <c r="A7" s="322"/>
      <c r="B7" s="322">
        <v>100</v>
      </c>
      <c r="C7" s="324">
        <v>10000</v>
      </c>
      <c r="D7" s="322">
        <v>1150</v>
      </c>
      <c r="E7" s="324">
        <v>138000</v>
      </c>
      <c r="F7" s="322">
        <v>800</v>
      </c>
      <c r="G7" s="324"/>
      <c r="H7" s="324"/>
    </row>
    <row r="8" spans="1:8" ht="24.95" customHeight="1" x14ac:dyDescent="0.25">
      <c r="A8" s="322" t="s">
        <v>109</v>
      </c>
      <c r="B8" s="322">
        <v>120</v>
      </c>
      <c r="C8" s="324">
        <v>12000</v>
      </c>
      <c r="D8" s="322">
        <v>980</v>
      </c>
      <c r="E8" s="324"/>
      <c r="F8" s="322">
        <v>770</v>
      </c>
      <c r="G8" s="324">
        <v>138600</v>
      </c>
      <c r="H8" s="324"/>
    </row>
    <row r="9" spans="1:8" ht="24.95" customHeight="1" x14ac:dyDescent="0.25">
      <c r="A9" s="322" t="s">
        <v>110</v>
      </c>
      <c r="B9" s="322">
        <v>110</v>
      </c>
      <c r="C9" s="324"/>
      <c r="D9" s="322">
        <v>1000</v>
      </c>
      <c r="E9" s="324">
        <v>120000</v>
      </c>
      <c r="F9" s="322">
        <v>650</v>
      </c>
      <c r="G9" s="324">
        <v>117000</v>
      </c>
      <c r="H9" s="324"/>
    </row>
    <row r="10" spans="1:8" ht="24.95" customHeight="1" x14ac:dyDescent="0.25">
      <c r="A10" s="322" t="s">
        <v>263</v>
      </c>
      <c r="B10" s="322">
        <v>115</v>
      </c>
      <c r="C10" s="324">
        <v>11500</v>
      </c>
      <c r="D10" s="322">
        <v>1080</v>
      </c>
      <c r="E10" s="324">
        <v>129600</v>
      </c>
      <c r="F10" s="322">
        <v>600</v>
      </c>
      <c r="G10" s="324">
        <v>108000</v>
      </c>
      <c r="H10" s="324"/>
    </row>
    <row r="11" spans="1:8" ht="24.95" customHeight="1" x14ac:dyDescent="0.25">
      <c r="A11" s="322" t="s">
        <v>264</v>
      </c>
      <c r="B11" s="322">
        <v>140</v>
      </c>
      <c r="C11" s="324">
        <v>14000</v>
      </c>
      <c r="D11" s="322">
        <v>1200</v>
      </c>
      <c r="E11" s="324">
        <v>144000</v>
      </c>
      <c r="F11" s="322">
        <v>680</v>
      </c>
      <c r="G11" s="324"/>
      <c r="H11" s="324"/>
    </row>
    <row r="12" spans="1:8" ht="24.95" customHeight="1" x14ac:dyDescent="0.25">
      <c r="A12" s="322" t="s">
        <v>115</v>
      </c>
      <c r="B12" s="322">
        <v>150</v>
      </c>
      <c r="C12" s="324">
        <v>15000</v>
      </c>
      <c r="D12" s="322">
        <v>1250</v>
      </c>
      <c r="E12" s="324">
        <v>150000</v>
      </c>
      <c r="F12" s="322">
        <v>725</v>
      </c>
      <c r="G12" s="324">
        <v>130500</v>
      </c>
      <c r="H12" s="324"/>
    </row>
    <row r="13" spans="1:8" ht="24.95" customHeight="1" x14ac:dyDescent="0.25">
      <c r="A13" s="322" t="s">
        <v>116</v>
      </c>
      <c r="B13" s="322">
        <v>145</v>
      </c>
      <c r="C13" s="324">
        <v>14500</v>
      </c>
      <c r="D13" s="322">
        <v>1375</v>
      </c>
      <c r="E13" s="324"/>
      <c r="F13" s="322">
        <v>780</v>
      </c>
      <c r="G13" s="324">
        <v>140400</v>
      </c>
      <c r="H13" s="324"/>
    </row>
    <row r="14" spans="1:8" ht="24.95" customHeight="1" x14ac:dyDescent="0.25">
      <c r="A14" s="322" t="s">
        <v>103</v>
      </c>
      <c r="B14" s="322">
        <v>155</v>
      </c>
      <c r="C14" s="324"/>
      <c r="D14" s="322">
        <v>1400</v>
      </c>
      <c r="E14" s="324">
        <v>168000</v>
      </c>
      <c r="F14" s="322">
        <v>820</v>
      </c>
      <c r="G14" s="324">
        <v>147600</v>
      </c>
      <c r="H14" s="324"/>
    </row>
    <row r="15" spans="1:8" ht="24.95" customHeight="1" x14ac:dyDescent="0.25">
      <c r="A15" s="322" t="s">
        <v>104</v>
      </c>
      <c r="B15" s="322">
        <v>160</v>
      </c>
      <c r="C15" s="324">
        <v>16000</v>
      </c>
      <c r="D15" s="322">
        <v>1500</v>
      </c>
      <c r="E15" s="324">
        <v>180000</v>
      </c>
      <c r="F15" s="322">
        <v>850</v>
      </c>
      <c r="G15" s="324"/>
      <c r="H15" s="324"/>
    </row>
    <row r="16" spans="1:8" ht="24.95" customHeight="1" x14ac:dyDescent="0.25">
      <c r="A16" s="322" t="s">
        <v>105</v>
      </c>
      <c r="B16" s="322">
        <v>150</v>
      </c>
      <c r="C16" s="324">
        <v>15000</v>
      </c>
      <c r="D16" s="322">
        <v>1600</v>
      </c>
      <c r="E16" s="324">
        <v>192000</v>
      </c>
      <c r="F16" s="322">
        <v>900</v>
      </c>
      <c r="G16" s="324">
        <v>162000</v>
      </c>
      <c r="H16" s="324"/>
    </row>
    <row r="17" spans="1:10" ht="24.95" customHeight="1" x14ac:dyDescent="0.25">
      <c r="A17" s="322" t="s">
        <v>106</v>
      </c>
      <c r="B17" s="322">
        <v>145</v>
      </c>
      <c r="C17" s="324">
        <v>14500</v>
      </c>
      <c r="D17" s="322">
        <v>1770</v>
      </c>
      <c r="E17" s="324"/>
      <c r="F17" s="322">
        <v>925</v>
      </c>
      <c r="G17" s="324">
        <v>166500</v>
      </c>
      <c r="H17" s="324"/>
    </row>
    <row r="18" spans="1:10" ht="24.95" customHeight="1" thickBot="1" x14ac:dyDescent="0.3">
      <c r="A18" s="322" t="s">
        <v>107</v>
      </c>
      <c r="B18" s="325">
        <v>130</v>
      </c>
      <c r="C18" s="326">
        <v>13000</v>
      </c>
      <c r="D18" s="325">
        <v>1800</v>
      </c>
      <c r="E18" s="326">
        <v>216000</v>
      </c>
      <c r="F18" s="325">
        <v>975</v>
      </c>
      <c r="G18" s="326"/>
      <c r="H18" s="326"/>
    </row>
    <row r="19" spans="1:10" ht="24.95" customHeight="1" thickBot="1" x14ac:dyDescent="0.3">
      <c r="A19" t="s">
        <v>193</v>
      </c>
      <c r="B19" s="327"/>
      <c r="C19" s="327"/>
      <c r="D19" s="327"/>
      <c r="E19" s="327"/>
      <c r="F19" s="327"/>
      <c r="G19" s="327"/>
      <c r="H19" s="327"/>
    </row>
    <row r="22" spans="1:10" x14ac:dyDescent="0.25">
      <c r="B22" s="328" t="s">
        <v>265</v>
      </c>
    </row>
    <row r="23" spans="1:10" ht="15.75" thickBot="1" x14ac:dyDescent="0.3"/>
    <row r="24" spans="1:10" ht="15.75" thickBot="1" x14ac:dyDescent="0.3">
      <c r="B24" s="329" t="s">
        <v>120</v>
      </c>
      <c r="C24" s="507" t="s">
        <v>410</v>
      </c>
      <c r="D24" s="508"/>
      <c r="E24" s="508"/>
      <c r="F24" s="508"/>
      <c r="G24" s="508"/>
      <c r="H24" s="509"/>
      <c r="I24" s="507" t="s">
        <v>411</v>
      </c>
      <c r="J24" s="509"/>
    </row>
    <row r="25" spans="1:10" x14ac:dyDescent="0.25">
      <c r="B25" s="330" t="s">
        <v>182</v>
      </c>
      <c r="C25" s="331" t="s">
        <v>266</v>
      </c>
      <c r="D25" s="331" t="s">
        <v>267</v>
      </c>
      <c r="E25" s="331" t="s">
        <v>268</v>
      </c>
      <c r="F25" s="331" t="s">
        <v>269</v>
      </c>
      <c r="G25" s="331" t="s">
        <v>270</v>
      </c>
      <c r="H25" s="331" t="s">
        <v>271</v>
      </c>
      <c r="I25" s="331" t="s">
        <v>272</v>
      </c>
      <c r="J25" s="331" t="s">
        <v>273</v>
      </c>
    </row>
    <row r="26" spans="1:10" x14ac:dyDescent="0.25">
      <c r="B26" s="330" t="s">
        <v>258</v>
      </c>
      <c r="C26" s="323">
        <v>50</v>
      </c>
      <c r="D26" s="332">
        <v>0.1</v>
      </c>
      <c r="E26" s="332"/>
      <c r="F26" s="323">
        <v>100</v>
      </c>
      <c r="G26" s="332">
        <v>0.2</v>
      </c>
      <c r="H26" s="332"/>
      <c r="I26" s="323">
        <v>65</v>
      </c>
      <c r="J26" s="333">
        <v>80</v>
      </c>
    </row>
    <row r="27" spans="1:10" x14ac:dyDescent="0.25">
      <c r="B27" s="330" t="s">
        <v>259</v>
      </c>
      <c r="C27" s="323">
        <v>200</v>
      </c>
      <c r="D27" s="332">
        <v>0.4</v>
      </c>
      <c r="E27" s="332"/>
      <c r="F27" s="323">
        <v>300</v>
      </c>
      <c r="G27" s="332">
        <v>0.5</v>
      </c>
      <c r="H27" s="332"/>
      <c r="I27" s="323">
        <v>395</v>
      </c>
      <c r="J27" s="333">
        <v>350</v>
      </c>
    </row>
    <row r="28" spans="1:10" x14ac:dyDescent="0.25">
      <c r="B28" s="330" t="s">
        <v>260</v>
      </c>
      <c r="C28" s="323">
        <v>100</v>
      </c>
      <c r="D28" s="332">
        <v>0.3</v>
      </c>
      <c r="E28" s="332"/>
      <c r="F28" s="323">
        <v>400</v>
      </c>
      <c r="G28" s="332">
        <v>0.8</v>
      </c>
      <c r="H28" s="332"/>
      <c r="I28" s="323">
        <v>495</v>
      </c>
      <c r="J28" s="333">
        <v>130</v>
      </c>
    </row>
    <row r="30" spans="1:10" x14ac:dyDescent="0.25">
      <c r="B30" s="334"/>
      <c r="C30" s="335"/>
      <c r="D30" s="336"/>
      <c r="E30" s="335"/>
      <c r="F30" s="336"/>
      <c r="G30" s="335"/>
      <c r="H30" s="337"/>
    </row>
    <row r="31" spans="1:10" x14ac:dyDescent="0.25">
      <c r="C31" t="s">
        <v>254</v>
      </c>
    </row>
    <row r="32" spans="1:10" x14ac:dyDescent="0.25">
      <c r="C32" t="s">
        <v>274</v>
      </c>
    </row>
    <row r="33" spans="2:7" x14ac:dyDescent="0.25">
      <c r="C33" t="s">
        <v>256</v>
      </c>
    </row>
    <row r="35" spans="2:7" ht="24.95" customHeight="1" x14ac:dyDescent="0.25">
      <c r="C35" s="330" t="s">
        <v>120</v>
      </c>
      <c r="D35" s="338" t="s">
        <v>258</v>
      </c>
      <c r="E35" s="338" t="s">
        <v>259</v>
      </c>
      <c r="F35" s="338" t="s">
        <v>260</v>
      </c>
    </row>
    <row r="36" spans="2:7" ht="24.95" customHeight="1" x14ac:dyDescent="0.25">
      <c r="C36" s="322" t="s">
        <v>275</v>
      </c>
      <c r="D36" s="339"/>
      <c r="E36" s="322"/>
      <c r="F36" s="322"/>
    </row>
    <row r="37" spans="2:7" ht="24.95" customHeight="1" x14ac:dyDescent="0.25">
      <c r="C37" s="322" t="s">
        <v>276</v>
      </c>
      <c r="D37" s="322"/>
      <c r="E37" s="322"/>
      <c r="F37" s="322"/>
    </row>
    <row r="38" spans="2:7" ht="24.95" customHeight="1" x14ac:dyDescent="0.25">
      <c r="C38" s="322" t="s">
        <v>277</v>
      </c>
      <c r="D38" s="322"/>
      <c r="E38" s="322"/>
      <c r="F38" s="322"/>
    </row>
    <row r="39" spans="2:7" ht="24.95" customHeight="1" x14ac:dyDescent="0.25">
      <c r="C39" s="322" t="s">
        <v>278</v>
      </c>
      <c r="D39" s="322"/>
      <c r="E39" s="322"/>
      <c r="F39" s="322"/>
    </row>
    <row r="40" spans="2:7" ht="24.95" customHeight="1" x14ac:dyDescent="0.25">
      <c r="C40" s="322" t="s">
        <v>279</v>
      </c>
      <c r="D40" s="322"/>
      <c r="E40" s="322"/>
      <c r="F40" s="322"/>
    </row>
    <row r="41" spans="2:7" ht="24.95" customHeight="1" x14ac:dyDescent="0.25">
      <c r="C41" s="322" t="s">
        <v>280</v>
      </c>
      <c r="D41" s="322"/>
      <c r="E41" s="322"/>
      <c r="F41" s="322"/>
    </row>
    <row r="42" spans="2:7" ht="24.95" customHeight="1" x14ac:dyDescent="0.25">
      <c r="C42" s="322"/>
      <c r="D42" s="322"/>
      <c r="E42" s="322"/>
      <c r="F42" s="322"/>
    </row>
    <row r="43" spans="2:7" ht="24.95" customHeight="1" x14ac:dyDescent="0.25">
      <c r="C43" s="322" t="s">
        <v>281</v>
      </c>
      <c r="D43" s="322"/>
      <c r="E43" s="322"/>
      <c r="F43" s="322"/>
    </row>
    <row r="44" spans="2:7" ht="24.95" customHeight="1" x14ac:dyDescent="0.25">
      <c r="C44" s="322" t="s">
        <v>282</v>
      </c>
      <c r="D44" s="322"/>
      <c r="E44" s="322"/>
      <c r="F44" s="322"/>
    </row>
    <row r="47" spans="2:7" x14ac:dyDescent="0.25">
      <c r="B47" t="s">
        <v>283</v>
      </c>
    </row>
    <row r="48" spans="2:7" x14ac:dyDescent="0.25">
      <c r="E48" s="335"/>
      <c r="F48" s="335"/>
      <c r="G48" s="335"/>
    </row>
    <row r="49" spans="2:7" x14ac:dyDescent="0.25">
      <c r="B49" s="323" t="s">
        <v>120</v>
      </c>
      <c r="C49" s="323" t="s">
        <v>284</v>
      </c>
      <c r="D49" s="323" t="s">
        <v>285</v>
      </c>
      <c r="E49" s="335"/>
      <c r="F49" s="335"/>
      <c r="G49" s="335"/>
    </row>
    <row r="50" spans="2:7" x14ac:dyDescent="0.25">
      <c r="B50" s="323" t="s">
        <v>258</v>
      </c>
      <c r="C50" s="323">
        <v>3</v>
      </c>
      <c r="D50" s="323">
        <v>4</v>
      </c>
      <c r="E50" s="340"/>
      <c r="F50" s="340"/>
      <c r="G50" s="335"/>
    </row>
    <row r="51" spans="2:7" x14ac:dyDescent="0.25">
      <c r="B51" s="323" t="s">
        <v>259</v>
      </c>
      <c r="C51" s="323">
        <v>4</v>
      </c>
      <c r="D51" s="323">
        <v>2</v>
      </c>
      <c r="E51" s="340"/>
      <c r="F51" s="340"/>
      <c r="G51" s="335"/>
    </row>
    <row r="52" spans="2:7" x14ac:dyDescent="0.25">
      <c r="B52" s="323" t="s">
        <v>260</v>
      </c>
      <c r="C52" s="323">
        <v>2</v>
      </c>
      <c r="D52" s="323">
        <v>1</v>
      </c>
      <c r="E52" s="340"/>
      <c r="F52" s="340"/>
      <c r="G52" s="335"/>
    </row>
    <row r="54" spans="2:7" x14ac:dyDescent="0.25">
      <c r="B54" s="510" t="s">
        <v>286</v>
      </c>
      <c r="C54" s="510"/>
      <c r="D54" s="510"/>
      <c r="E54" s="510"/>
      <c r="F54" s="510"/>
    </row>
    <row r="55" spans="2:7" ht="14.25" customHeight="1" x14ac:dyDescent="0.25">
      <c r="B55" s="510"/>
      <c r="C55" s="510"/>
      <c r="D55" s="510"/>
      <c r="E55" s="510"/>
      <c r="F55" s="510"/>
    </row>
    <row r="56" spans="2:7" ht="21.75" customHeight="1" x14ac:dyDescent="0.25">
      <c r="B56" s="510" t="s">
        <v>287</v>
      </c>
      <c r="C56" s="510"/>
      <c r="D56" s="510"/>
      <c r="E56" s="510"/>
      <c r="F56" s="510"/>
    </row>
    <row r="57" spans="2:7" x14ac:dyDescent="0.25">
      <c r="B57" s="511" t="s">
        <v>288</v>
      </c>
      <c r="C57" s="511"/>
      <c r="D57" s="511"/>
      <c r="E57" s="511"/>
      <c r="F57" s="511"/>
    </row>
  </sheetData>
  <mergeCells count="5">
    <mergeCell ref="C24:H24"/>
    <mergeCell ref="I24:J24"/>
    <mergeCell ref="B54:F55"/>
    <mergeCell ref="B56:F56"/>
    <mergeCell ref="B57:F57"/>
  </mergeCells>
  <pageMargins left="0" right="0" top="0" bottom="0" header="0" footer="0"/>
  <pageSetup scale="67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zoomScale="60" zoomScaleNormal="60" workbookViewId="0">
      <selection activeCell="J21" sqref="J21"/>
    </sheetView>
  </sheetViews>
  <sheetFormatPr baseColWidth="10" defaultRowHeight="15" x14ac:dyDescent="0.25"/>
  <cols>
    <col min="2" max="2" width="56" bestFit="1" customWidth="1"/>
    <col min="3" max="3" width="16.85546875" customWidth="1"/>
    <col min="5" max="5" width="30" customWidth="1"/>
    <col min="8" max="8" width="13.42578125" customWidth="1"/>
    <col min="12" max="12" width="13.5703125" customWidth="1"/>
    <col min="13" max="13" width="14.7109375" customWidth="1"/>
    <col min="14" max="14" width="13.140625" customWidth="1"/>
  </cols>
  <sheetData>
    <row r="1" spans="2:14" x14ac:dyDescent="0.25">
      <c r="C1" s="335"/>
      <c r="D1" s="335"/>
      <c r="E1" s="341"/>
      <c r="F1" s="335"/>
      <c r="G1" s="335"/>
      <c r="H1" s="342"/>
    </row>
    <row r="2" spans="2:14" x14ac:dyDescent="0.25">
      <c r="B2" t="s">
        <v>254</v>
      </c>
      <c r="C2" s="335"/>
      <c r="D2" s="335"/>
      <c r="E2" s="341"/>
      <c r="F2" s="335"/>
      <c r="G2" s="335"/>
      <c r="H2" s="342"/>
    </row>
    <row r="3" spans="2:14" x14ac:dyDescent="0.25">
      <c r="B3" t="s">
        <v>289</v>
      </c>
      <c r="H3" s="328" t="s">
        <v>317</v>
      </c>
    </row>
    <row r="4" spans="2:14" x14ac:dyDescent="0.25">
      <c r="B4" t="s">
        <v>256</v>
      </c>
      <c r="H4" t="s">
        <v>256</v>
      </c>
    </row>
    <row r="6" spans="2:14" ht="45" x14ac:dyDescent="0.25">
      <c r="H6" s="351" t="s">
        <v>318</v>
      </c>
      <c r="I6" s="355" t="s">
        <v>258</v>
      </c>
      <c r="J6" s="355" t="s">
        <v>259</v>
      </c>
      <c r="K6" s="355" t="s">
        <v>260</v>
      </c>
      <c r="L6" s="351" t="s">
        <v>319</v>
      </c>
      <c r="M6" s="351" t="s">
        <v>320</v>
      </c>
      <c r="N6" s="351" t="s">
        <v>321</v>
      </c>
    </row>
    <row r="7" spans="2:14" x14ac:dyDescent="0.25">
      <c r="B7" s="322" t="s">
        <v>120</v>
      </c>
      <c r="C7" s="323" t="s">
        <v>290</v>
      </c>
      <c r="D7" s="323" t="s">
        <v>291</v>
      </c>
      <c r="E7" s="323"/>
      <c r="H7" s="350" t="s">
        <v>322</v>
      </c>
      <c r="I7" s="350"/>
      <c r="J7" s="350"/>
      <c r="K7" s="350"/>
      <c r="L7" s="350"/>
      <c r="M7" s="350"/>
      <c r="N7" s="350"/>
    </row>
    <row r="8" spans="2:14" ht="20.100000000000001" customHeight="1" thickBot="1" x14ac:dyDescent="0.3">
      <c r="B8" s="322" t="s">
        <v>292</v>
      </c>
      <c r="C8" s="322"/>
      <c r="D8" s="322"/>
      <c r="E8" s="322"/>
      <c r="H8" s="350" t="s">
        <v>323</v>
      </c>
      <c r="I8" s="350"/>
      <c r="J8" s="350"/>
      <c r="K8" s="350"/>
      <c r="L8" s="350"/>
      <c r="M8" s="350"/>
      <c r="N8" s="353"/>
    </row>
    <row r="9" spans="2:14" ht="20.100000000000001" customHeight="1" thickBot="1" x14ac:dyDescent="0.3">
      <c r="B9" s="322" t="s">
        <v>293</v>
      </c>
      <c r="C9" s="322"/>
      <c r="D9" s="322"/>
      <c r="E9" s="322"/>
      <c r="H9" s="352" t="s">
        <v>13</v>
      </c>
      <c r="N9" s="354"/>
    </row>
    <row r="10" spans="2:14" ht="20.100000000000001" customHeight="1" x14ac:dyDescent="0.25">
      <c r="B10" s="322" t="s">
        <v>294</v>
      </c>
      <c r="C10" s="322"/>
      <c r="D10" s="322"/>
      <c r="E10" s="322"/>
    </row>
    <row r="11" spans="2:14" ht="20.100000000000001" customHeight="1" x14ac:dyDescent="0.25">
      <c r="B11" s="322" t="s">
        <v>295</v>
      </c>
      <c r="C11" s="322"/>
      <c r="D11" s="322"/>
      <c r="E11" s="322"/>
    </row>
    <row r="12" spans="2:14" ht="20.100000000000001" customHeight="1" x14ac:dyDescent="0.25">
      <c r="B12" s="322" t="s">
        <v>215</v>
      </c>
      <c r="C12" s="322"/>
      <c r="D12" s="322"/>
      <c r="E12" s="322"/>
    </row>
    <row r="13" spans="2:14" ht="20.100000000000001" customHeight="1" x14ac:dyDescent="0.25">
      <c r="B13" s="322" t="s">
        <v>296</v>
      </c>
      <c r="C13" s="343"/>
      <c r="D13" s="343"/>
      <c r="E13" s="322"/>
    </row>
    <row r="14" spans="2:14" ht="20.100000000000001" customHeight="1" x14ac:dyDescent="0.25">
      <c r="B14" s="344" t="s">
        <v>297</v>
      </c>
      <c r="C14" s="343"/>
      <c r="D14" s="343"/>
      <c r="E14" s="343"/>
    </row>
    <row r="16" spans="2:14" x14ac:dyDescent="0.25">
      <c r="B16" t="s">
        <v>298</v>
      </c>
    </row>
    <row r="17" spans="1:6" x14ac:dyDescent="0.25">
      <c r="A17" s="322" t="s">
        <v>120</v>
      </c>
      <c r="B17" s="322" t="s">
        <v>299</v>
      </c>
      <c r="C17" s="322" t="s">
        <v>300</v>
      </c>
    </row>
    <row r="18" spans="1:6" x14ac:dyDescent="0.25">
      <c r="A18" s="322" t="s">
        <v>258</v>
      </c>
      <c r="B18" s="323">
        <v>1</v>
      </c>
      <c r="C18" s="345">
        <v>20</v>
      </c>
    </row>
    <row r="19" spans="1:6" x14ac:dyDescent="0.25">
      <c r="A19" s="322" t="s">
        <v>259</v>
      </c>
      <c r="B19" s="323">
        <v>0.6</v>
      </c>
      <c r="C19" s="345">
        <v>20</v>
      </c>
    </row>
    <row r="20" spans="1:6" x14ac:dyDescent="0.25">
      <c r="A20" s="322" t="s">
        <v>260</v>
      </c>
      <c r="B20" s="323">
        <v>1</v>
      </c>
      <c r="C20" s="345">
        <v>20</v>
      </c>
    </row>
    <row r="21" spans="1:6" x14ac:dyDescent="0.25">
      <c r="A21" s="335"/>
      <c r="B21" s="335"/>
      <c r="C21" s="342"/>
    </row>
    <row r="22" spans="1:6" x14ac:dyDescent="0.25">
      <c r="B22" t="s">
        <v>254</v>
      </c>
    </row>
    <row r="23" spans="1:6" x14ac:dyDescent="0.25">
      <c r="B23" t="s">
        <v>301</v>
      </c>
    </row>
    <row r="24" spans="1:6" x14ac:dyDescent="0.25">
      <c r="B24" t="s">
        <v>256</v>
      </c>
    </row>
    <row r="25" spans="1:6" x14ac:dyDescent="0.25">
      <c r="F25" s="335"/>
    </row>
    <row r="26" spans="1:6" x14ac:dyDescent="0.25">
      <c r="A26" s="330" t="s">
        <v>120</v>
      </c>
      <c r="B26" s="338" t="s">
        <v>302</v>
      </c>
      <c r="C26" s="338" t="s">
        <v>299</v>
      </c>
      <c r="D26" s="338" t="s">
        <v>303</v>
      </c>
      <c r="E26" s="338" t="s">
        <v>304</v>
      </c>
      <c r="F26" s="346"/>
    </row>
    <row r="27" spans="1:6" ht="20.100000000000001" customHeight="1" x14ac:dyDescent="0.25">
      <c r="A27" s="322" t="s">
        <v>258</v>
      </c>
      <c r="B27" s="322"/>
      <c r="C27" s="322"/>
      <c r="D27" s="322"/>
      <c r="E27" s="347"/>
      <c r="F27" s="348"/>
    </row>
    <row r="28" spans="1:6" ht="20.100000000000001" customHeight="1" x14ac:dyDescent="0.25">
      <c r="A28" s="322" t="s">
        <v>259</v>
      </c>
      <c r="B28" s="322"/>
      <c r="C28" s="322"/>
      <c r="D28" s="322"/>
      <c r="E28" s="347"/>
      <c r="F28" s="348"/>
    </row>
    <row r="29" spans="1:6" ht="20.100000000000001" customHeight="1" x14ac:dyDescent="0.25">
      <c r="A29" s="322" t="s">
        <v>260</v>
      </c>
      <c r="B29" s="322"/>
      <c r="C29" s="322"/>
      <c r="D29" s="322"/>
      <c r="E29" s="347"/>
      <c r="F29" s="348"/>
    </row>
    <row r="30" spans="1:6" ht="20.100000000000001" customHeight="1" x14ac:dyDescent="0.25">
      <c r="A30" s="322"/>
      <c r="B30" s="322"/>
      <c r="C30" s="322"/>
      <c r="D30" s="322"/>
      <c r="E30" s="347"/>
      <c r="F30" s="348"/>
    </row>
    <row r="31" spans="1:6" ht="20.100000000000001" customHeight="1" x14ac:dyDescent="0.25">
      <c r="A31" s="322" t="s">
        <v>193</v>
      </c>
      <c r="B31" s="322"/>
      <c r="C31" s="322"/>
      <c r="D31" s="322"/>
      <c r="E31" s="347"/>
      <c r="F31" s="348"/>
    </row>
    <row r="32" spans="1:6" x14ac:dyDescent="0.25">
      <c r="F32" s="335"/>
    </row>
    <row r="33" spans="1:6" x14ac:dyDescent="0.25">
      <c r="B33" s="330" t="s">
        <v>120</v>
      </c>
      <c r="C33" s="322"/>
      <c r="F33" s="335"/>
    </row>
    <row r="34" spans="1:6" x14ac:dyDescent="0.25">
      <c r="A34" t="s">
        <v>305</v>
      </c>
      <c r="B34" s="322" t="s">
        <v>306</v>
      </c>
      <c r="C34" s="349">
        <v>300000</v>
      </c>
    </row>
    <row r="35" spans="1:6" x14ac:dyDescent="0.25">
      <c r="A35" t="s">
        <v>307</v>
      </c>
      <c r="B35" s="322" t="s">
        <v>308</v>
      </c>
      <c r="C35" s="349">
        <v>300000</v>
      </c>
    </row>
    <row r="36" spans="1:6" x14ac:dyDescent="0.25">
      <c r="A36" t="s">
        <v>307</v>
      </c>
      <c r="B36" s="322" t="s">
        <v>309</v>
      </c>
      <c r="C36" s="349">
        <v>878000</v>
      </c>
    </row>
    <row r="37" spans="1:6" x14ac:dyDescent="0.25">
      <c r="A37" t="s">
        <v>305</v>
      </c>
      <c r="B37" s="322" t="s">
        <v>310</v>
      </c>
      <c r="C37" s="349">
        <v>375500</v>
      </c>
    </row>
    <row r="38" spans="1:6" x14ac:dyDescent="0.25">
      <c r="A38" t="s">
        <v>305</v>
      </c>
      <c r="B38" s="322" t="s">
        <v>311</v>
      </c>
      <c r="C38" s="349">
        <v>100000</v>
      </c>
    </row>
    <row r="39" spans="1:6" x14ac:dyDescent="0.25">
      <c r="A39" t="s">
        <v>307</v>
      </c>
      <c r="B39" s="322" t="s">
        <v>312</v>
      </c>
      <c r="C39" s="349">
        <v>320500</v>
      </c>
    </row>
    <row r="42" spans="1:6" x14ac:dyDescent="0.25">
      <c r="B42" t="s">
        <v>254</v>
      </c>
    </row>
    <row r="43" spans="1:6" x14ac:dyDescent="0.25">
      <c r="B43" t="s">
        <v>313</v>
      </c>
    </row>
    <row r="44" spans="1:6" x14ac:dyDescent="0.25">
      <c r="B44" t="s">
        <v>256</v>
      </c>
    </row>
    <row r="45" spans="1:6" ht="15" customHeight="1" x14ac:dyDescent="0.25">
      <c r="B45" t="s">
        <v>314</v>
      </c>
      <c r="C45" s="512"/>
      <c r="D45" s="512"/>
      <c r="E45" s="512"/>
    </row>
    <row r="46" spans="1:6" ht="20.100000000000001" customHeight="1" x14ac:dyDescent="0.25">
      <c r="B46" s="330"/>
      <c r="C46" s="322"/>
      <c r="D46" s="322"/>
    </row>
    <row r="47" spans="1:6" ht="20.100000000000001" customHeight="1" x14ac:dyDescent="0.25">
      <c r="B47" s="322"/>
      <c r="C47" s="349"/>
      <c r="D47" s="349"/>
    </row>
    <row r="48" spans="1:6" ht="20.100000000000001" customHeight="1" x14ac:dyDescent="0.25">
      <c r="B48" s="322"/>
      <c r="C48" s="349"/>
      <c r="D48" s="349"/>
    </row>
    <row r="49" spans="2:4" ht="20.100000000000001" customHeight="1" x14ac:dyDescent="0.25">
      <c r="B49" s="322"/>
      <c r="C49" s="349"/>
      <c r="D49" s="349"/>
    </row>
    <row r="50" spans="2:4" ht="20.100000000000001" customHeight="1" x14ac:dyDescent="0.25">
      <c r="B50" s="322"/>
      <c r="C50" s="349"/>
      <c r="D50" s="349"/>
    </row>
    <row r="51" spans="2:4" ht="20.100000000000001" customHeight="1" x14ac:dyDescent="0.25">
      <c r="B51" s="330"/>
      <c r="C51" s="349"/>
      <c r="D51" s="349"/>
    </row>
    <row r="52" spans="2:4" ht="20.100000000000001" customHeight="1" x14ac:dyDescent="0.25">
      <c r="B52" s="322"/>
      <c r="C52" s="349"/>
      <c r="D52" s="349"/>
    </row>
    <row r="53" spans="2:4" ht="20.100000000000001" customHeight="1" x14ac:dyDescent="0.25">
      <c r="B53" s="322"/>
      <c r="C53" s="349"/>
      <c r="D53" s="349"/>
    </row>
    <row r="54" spans="2:4" ht="20.100000000000001" customHeight="1" x14ac:dyDescent="0.25">
      <c r="B54" s="322"/>
      <c r="C54" s="349"/>
      <c r="D54" s="349"/>
    </row>
    <row r="55" spans="2:4" ht="20.100000000000001" customHeight="1" x14ac:dyDescent="0.25">
      <c r="B55" s="322"/>
      <c r="C55" s="349"/>
      <c r="D55" s="349"/>
    </row>
    <row r="56" spans="2:4" ht="20.100000000000001" customHeight="1" x14ac:dyDescent="0.25">
      <c r="B56" s="322"/>
      <c r="C56" s="349"/>
      <c r="D56" s="349"/>
    </row>
    <row r="57" spans="2:4" ht="20.100000000000001" customHeight="1" x14ac:dyDescent="0.25">
      <c r="B57" s="330"/>
      <c r="C57" s="349"/>
      <c r="D57" s="349"/>
    </row>
    <row r="59" spans="2:4" x14ac:dyDescent="0.25">
      <c r="B59" t="s">
        <v>315</v>
      </c>
    </row>
    <row r="60" spans="2:4" x14ac:dyDescent="0.25">
      <c r="B60" t="s">
        <v>316</v>
      </c>
    </row>
  </sheetData>
  <mergeCells count="1">
    <mergeCell ref="C45:E45"/>
  </mergeCells>
  <pageMargins left="0" right="0" top="0" bottom="0" header="0" footer="0"/>
  <pageSetup scale="77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I44"/>
  <sheetViews>
    <sheetView showGridLines="0" showRowColHeaders="0" topLeftCell="A7" zoomScale="70" zoomScaleNormal="70" workbookViewId="0">
      <selection activeCell="D3" sqref="D3:G3"/>
    </sheetView>
  </sheetViews>
  <sheetFormatPr baseColWidth="10" defaultColWidth="10.7109375" defaultRowHeight="15" x14ac:dyDescent="0.25"/>
  <cols>
    <col min="1" max="1" width="2.7109375" customWidth="1"/>
    <col min="2" max="2" width="7.7109375" customWidth="1"/>
    <col min="3" max="3" width="3.140625" style="356" customWidth="1"/>
    <col min="4" max="4" width="15.7109375" customWidth="1"/>
    <col min="5" max="5" width="17.85546875" customWidth="1"/>
    <col min="6" max="6" width="19.85546875" customWidth="1"/>
    <col min="7" max="7" width="19.5703125" customWidth="1"/>
    <col min="8" max="8" width="8.42578125" customWidth="1"/>
  </cols>
  <sheetData>
    <row r="1" spans="2:9" ht="15.75" thickBot="1" x14ac:dyDescent="0.3"/>
    <row r="2" spans="2:9" x14ac:dyDescent="0.25">
      <c r="B2" s="357"/>
      <c r="C2" s="358"/>
      <c r="D2" s="359"/>
      <c r="E2" s="359"/>
      <c r="F2" s="359"/>
      <c r="G2" s="359"/>
      <c r="H2" s="360"/>
    </row>
    <row r="3" spans="2:9" x14ac:dyDescent="0.25">
      <c r="B3" s="361"/>
      <c r="C3" s="362"/>
      <c r="D3" s="515" t="str">
        <f>+[1]Datos!C5</f>
        <v>"PRESUPUESTOS S.A DE C.V"</v>
      </c>
      <c r="E3" s="515"/>
      <c r="F3" s="515"/>
      <c r="G3" s="515"/>
      <c r="H3" s="363"/>
    </row>
    <row r="4" spans="2:9" x14ac:dyDescent="0.25">
      <c r="B4" s="361"/>
      <c r="C4" s="362"/>
      <c r="D4" s="515" t="s">
        <v>337</v>
      </c>
      <c r="E4" s="515"/>
      <c r="F4" s="515"/>
      <c r="G4" s="515"/>
      <c r="H4" s="363"/>
    </row>
    <row r="5" spans="2:9" x14ac:dyDescent="0.25">
      <c r="B5" s="361"/>
      <c r="C5" s="362"/>
      <c r="D5" s="515" t="s">
        <v>338</v>
      </c>
      <c r="E5" s="515"/>
      <c r="F5" s="515"/>
      <c r="G5" s="515"/>
      <c r="H5" s="363"/>
    </row>
    <row r="6" spans="2:9" x14ac:dyDescent="0.25">
      <c r="B6" s="361"/>
      <c r="C6" s="362"/>
      <c r="D6" s="364"/>
      <c r="E6" s="364"/>
      <c r="F6" s="364"/>
      <c r="G6" s="364"/>
      <c r="H6" s="363"/>
    </row>
    <row r="7" spans="2:9" x14ac:dyDescent="0.25">
      <c r="B7" s="365"/>
      <c r="H7" s="366"/>
    </row>
    <row r="8" spans="2:9" x14ac:dyDescent="0.25">
      <c r="B8" s="365"/>
      <c r="H8" s="366"/>
    </row>
    <row r="9" spans="2:9" x14ac:dyDescent="0.25">
      <c r="B9" s="365"/>
      <c r="H9" s="366"/>
    </row>
    <row r="10" spans="2:9" ht="15.75" x14ac:dyDescent="0.25">
      <c r="B10" s="365"/>
      <c r="D10" s="516" t="s">
        <v>120</v>
      </c>
      <c r="E10" s="516"/>
      <c r="F10" s="516"/>
      <c r="G10" s="367" t="s">
        <v>300</v>
      </c>
      <c r="H10" s="366"/>
    </row>
    <row r="11" spans="2:9" ht="15.75" x14ac:dyDescent="0.25">
      <c r="B11" s="365"/>
      <c r="D11" s="368"/>
      <c r="E11" s="368"/>
      <c r="F11" s="368"/>
      <c r="G11" s="368"/>
      <c r="H11" s="366"/>
    </row>
    <row r="12" spans="2:9" x14ac:dyDescent="0.25">
      <c r="B12" s="365"/>
      <c r="D12" s="513" t="s">
        <v>339</v>
      </c>
      <c r="E12" s="513"/>
      <c r="F12" s="513"/>
      <c r="G12" s="369"/>
      <c r="H12" s="366"/>
    </row>
    <row r="13" spans="2:9" x14ac:dyDescent="0.25">
      <c r="B13" s="365"/>
      <c r="C13" s="356" t="s">
        <v>340</v>
      </c>
      <c r="D13" s="513" t="s">
        <v>341</v>
      </c>
      <c r="E13" s="513"/>
      <c r="F13" s="513"/>
      <c r="G13" s="370"/>
      <c r="H13" s="366"/>
    </row>
    <row r="14" spans="2:9" x14ac:dyDescent="0.25">
      <c r="B14" s="365"/>
      <c r="C14" s="356" t="s">
        <v>342</v>
      </c>
      <c r="D14" s="513" t="s">
        <v>343</v>
      </c>
      <c r="E14" s="513"/>
      <c r="F14" s="513"/>
      <c r="G14" s="369">
        <f>+G12+G13</f>
        <v>0</v>
      </c>
      <c r="H14" s="366"/>
    </row>
    <row r="15" spans="2:9" x14ac:dyDescent="0.25">
      <c r="B15" s="365"/>
      <c r="C15" s="356" t="s">
        <v>344</v>
      </c>
      <c r="D15" s="513" t="s">
        <v>345</v>
      </c>
      <c r="E15" s="513"/>
      <c r="F15" s="513"/>
      <c r="G15" s="370"/>
      <c r="H15" s="366"/>
    </row>
    <row r="16" spans="2:9" x14ac:dyDescent="0.25">
      <c r="B16" s="365"/>
      <c r="C16" s="356" t="s">
        <v>342</v>
      </c>
      <c r="D16" s="513" t="s">
        <v>346</v>
      </c>
      <c r="E16" s="513"/>
      <c r="F16" s="513"/>
      <c r="G16" s="371">
        <f>+G14-G15</f>
        <v>0</v>
      </c>
      <c r="H16" s="366"/>
      <c r="I16" s="365"/>
    </row>
    <row r="17" spans="2:9" x14ac:dyDescent="0.25">
      <c r="B17" s="365"/>
      <c r="H17" s="366"/>
      <c r="I17" s="365"/>
    </row>
    <row r="18" spans="2:9" x14ac:dyDescent="0.25">
      <c r="B18" s="365"/>
      <c r="C18" s="356" t="s">
        <v>340</v>
      </c>
      <c r="D18" t="s">
        <v>347</v>
      </c>
      <c r="G18" s="372"/>
      <c r="H18" s="366"/>
    </row>
    <row r="19" spans="2:9" x14ac:dyDescent="0.25">
      <c r="B19" s="365"/>
      <c r="C19" s="356" t="s">
        <v>342</v>
      </c>
      <c r="D19" t="s">
        <v>348</v>
      </c>
      <c r="G19" s="373">
        <f>+G16+G18</f>
        <v>0</v>
      </c>
      <c r="H19" s="366"/>
    </row>
    <row r="20" spans="2:9" x14ac:dyDescent="0.25">
      <c r="B20" s="365"/>
      <c r="H20" s="366"/>
    </row>
    <row r="21" spans="2:9" ht="15.75" thickBot="1" x14ac:dyDescent="0.3">
      <c r="B21" s="365"/>
      <c r="C21" s="356" t="s">
        <v>340</v>
      </c>
      <c r="D21" t="s">
        <v>349</v>
      </c>
      <c r="G21" s="373"/>
      <c r="H21" s="366"/>
    </row>
    <row r="22" spans="2:9" x14ac:dyDescent="0.25">
      <c r="B22" s="365"/>
      <c r="C22" s="356" t="s">
        <v>342</v>
      </c>
      <c r="D22" t="s">
        <v>350</v>
      </c>
      <c r="G22" s="374">
        <f>+G19+G21</f>
        <v>0</v>
      </c>
      <c r="H22" s="366"/>
    </row>
    <row r="23" spans="2:9" x14ac:dyDescent="0.25">
      <c r="B23" s="365"/>
      <c r="H23" s="366"/>
    </row>
    <row r="24" spans="2:9" x14ac:dyDescent="0.25">
      <c r="B24" s="365"/>
      <c r="C24" s="356" t="s">
        <v>340</v>
      </c>
      <c r="D24" t="s">
        <v>351</v>
      </c>
      <c r="G24" s="373"/>
      <c r="H24" s="366"/>
    </row>
    <row r="25" spans="2:9" x14ac:dyDescent="0.25">
      <c r="B25" s="365"/>
      <c r="C25" s="356" t="s">
        <v>342</v>
      </c>
      <c r="D25" t="s">
        <v>352</v>
      </c>
      <c r="G25" s="373">
        <f>+G22+G24</f>
        <v>0</v>
      </c>
      <c r="H25" s="366"/>
    </row>
    <row r="26" spans="2:9" x14ac:dyDescent="0.25">
      <c r="B26" s="365"/>
      <c r="C26" s="356" t="s">
        <v>344</v>
      </c>
      <c r="D26" t="s">
        <v>353</v>
      </c>
      <c r="G26" s="372"/>
      <c r="H26" s="366"/>
    </row>
    <row r="27" spans="2:9" x14ac:dyDescent="0.25">
      <c r="B27" s="365"/>
      <c r="C27" s="356" t="s">
        <v>342</v>
      </c>
      <c r="D27" t="s">
        <v>354</v>
      </c>
      <c r="G27" s="373">
        <f>+G25-G26</f>
        <v>0</v>
      </c>
      <c r="H27" s="366"/>
    </row>
    <row r="28" spans="2:9" x14ac:dyDescent="0.25">
      <c r="B28" s="365"/>
      <c r="H28" s="366"/>
    </row>
    <row r="29" spans="2:9" x14ac:dyDescent="0.25">
      <c r="B29" s="365"/>
      <c r="C29" s="356" t="s">
        <v>340</v>
      </c>
      <c r="D29" t="s">
        <v>355</v>
      </c>
      <c r="G29" s="373"/>
      <c r="H29" s="366"/>
    </row>
    <row r="30" spans="2:9" x14ac:dyDescent="0.25">
      <c r="B30" s="365"/>
      <c r="C30" s="356" t="s">
        <v>342</v>
      </c>
      <c r="D30" t="s">
        <v>356</v>
      </c>
      <c r="G30" s="373">
        <f>+G29+G27</f>
        <v>0</v>
      </c>
      <c r="H30" s="366"/>
    </row>
    <row r="31" spans="2:9" x14ac:dyDescent="0.25">
      <c r="B31" s="365"/>
      <c r="C31" s="356" t="s">
        <v>344</v>
      </c>
      <c r="D31" t="s">
        <v>357</v>
      </c>
      <c r="G31" s="372"/>
      <c r="H31" s="366"/>
    </row>
    <row r="32" spans="2:9" ht="15.75" thickBot="1" x14ac:dyDescent="0.3">
      <c r="B32" s="365"/>
      <c r="C32" s="356" t="s">
        <v>342</v>
      </c>
      <c r="D32" t="s">
        <v>358</v>
      </c>
      <c r="G32" s="375">
        <f>+G30-G31</f>
        <v>0</v>
      </c>
      <c r="H32" s="366"/>
    </row>
    <row r="33" spans="2:8" ht="15.75" thickTop="1" x14ac:dyDescent="0.25">
      <c r="B33" s="365"/>
      <c r="G33" s="376"/>
      <c r="H33" s="366"/>
    </row>
    <row r="34" spans="2:8" x14ac:dyDescent="0.25">
      <c r="B34" s="365"/>
      <c r="H34" s="366"/>
    </row>
    <row r="35" spans="2:8" x14ac:dyDescent="0.25">
      <c r="B35" s="365"/>
      <c r="H35" s="366"/>
    </row>
    <row r="36" spans="2:8" x14ac:dyDescent="0.25">
      <c r="B36" s="365"/>
      <c r="H36" s="366"/>
    </row>
    <row r="37" spans="2:8" x14ac:dyDescent="0.25">
      <c r="B37" s="365"/>
      <c r="H37" s="366"/>
    </row>
    <row r="38" spans="2:8" x14ac:dyDescent="0.25">
      <c r="B38" s="365"/>
      <c r="H38" s="366"/>
    </row>
    <row r="39" spans="2:8" x14ac:dyDescent="0.25">
      <c r="B39" s="365"/>
      <c r="D39" s="321" t="s">
        <v>359</v>
      </c>
      <c r="E39" s="514" t="s">
        <v>360</v>
      </c>
      <c r="F39" s="514"/>
      <c r="G39" s="321" t="s">
        <v>361</v>
      </c>
      <c r="H39" s="366"/>
    </row>
    <row r="40" spans="2:8" x14ac:dyDescent="0.25">
      <c r="B40" s="365"/>
      <c r="H40" s="366"/>
    </row>
    <row r="41" spans="2:8" x14ac:dyDescent="0.25">
      <c r="B41" s="365"/>
      <c r="H41" s="366"/>
    </row>
    <row r="42" spans="2:8" x14ac:dyDescent="0.25">
      <c r="B42" s="365"/>
      <c r="H42" s="366"/>
    </row>
    <row r="43" spans="2:8" x14ac:dyDescent="0.25">
      <c r="B43" s="365"/>
      <c r="H43" s="366"/>
    </row>
    <row r="44" spans="2:8" ht="15.75" thickBot="1" x14ac:dyDescent="0.3">
      <c r="B44" s="377"/>
      <c r="C44" s="378"/>
      <c r="D44" s="379"/>
      <c r="E44" s="379"/>
      <c r="F44" s="379"/>
      <c r="G44" s="379"/>
      <c r="H44" s="380"/>
    </row>
  </sheetData>
  <mergeCells count="10">
    <mergeCell ref="D14:F14"/>
    <mergeCell ref="D15:F15"/>
    <mergeCell ref="D16:F16"/>
    <mergeCell ref="E39:F39"/>
    <mergeCell ref="D3:G3"/>
    <mergeCell ref="D4:G4"/>
    <mergeCell ref="D5:G5"/>
    <mergeCell ref="D10:F10"/>
    <mergeCell ref="D12:F12"/>
    <mergeCell ref="D13:F13"/>
  </mergeCells>
  <pageMargins left="0.7" right="0.7" top="0.75" bottom="0.75" header="0.3" footer="0.3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O52"/>
  <sheetViews>
    <sheetView showGridLines="0" showRowColHeaders="0" zoomScale="70" zoomScaleNormal="70" workbookViewId="0">
      <selection activeCell="H31" sqref="H31"/>
    </sheetView>
  </sheetViews>
  <sheetFormatPr baseColWidth="10" defaultColWidth="11.5703125" defaultRowHeight="15" x14ac:dyDescent="0.25"/>
  <cols>
    <col min="1" max="1" width="2.5703125" customWidth="1"/>
    <col min="3" max="3" width="3.42578125" customWidth="1"/>
    <col min="5" max="5" width="14.28515625" customWidth="1"/>
    <col min="7" max="7" width="14" customWidth="1"/>
    <col min="8" max="8" width="14.140625" customWidth="1"/>
    <col min="9" max="10" width="14" customWidth="1"/>
  </cols>
  <sheetData>
    <row r="1" spans="1:15" ht="15.75" thickBot="1" x14ac:dyDescent="0.3">
      <c r="B1" s="379"/>
      <c r="C1" s="379"/>
      <c r="D1" s="379"/>
      <c r="E1" s="379"/>
      <c r="F1" s="379"/>
      <c r="G1" s="379"/>
      <c r="H1" s="379"/>
      <c r="I1" s="379"/>
      <c r="J1" s="379"/>
      <c r="K1" s="379"/>
    </row>
    <row r="2" spans="1:15" x14ac:dyDescent="0.25">
      <c r="B2" s="357"/>
      <c r="C2" s="358"/>
      <c r="D2" s="359"/>
      <c r="E2" s="359"/>
      <c r="F2" s="359"/>
      <c r="G2" s="359"/>
      <c r="H2" s="359"/>
      <c r="I2" s="359"/>
      <c r="J2" s="359"/>
      <c r="K2" s="360"/>
    </row>
    <row r="3" spans="1:15" x14ac:dyDescent="0.25">
      <c r="A3" s="366"/>
      <c r="B3" s="361"/>
      <c r="C3" s="381"/>
      <c r="D3" s="517" t="str">
        <f>+[1]Datos!C5</f>
        <v>"PRESUPUESTOS S.A DE C.V"</v>
      </c>
      <c r="E3" s="517"/>
      <c r="F3" s="517"/>
      <c r="G3" s="517"/>
      <c r="H3" s="517"/>
      <c r="I3" s="517"/>
      <c r="J3" s="382"/>
      <c r="K3" s="383"/>
    </row>
    <row r="4" spans="1:15" x14ac:dyDescent="0.25">
      <c r="A4" s="366"/>
      <c r="B4" s="361"/>
      <c r="C4" s="381"/>
      <c r="D4" s="517" t="s">
        <v>362</v>
      </c>
      <c r="E4" s="517"/>
      <c r="F4" s="517"/>
      <c r="G4" s="517"/>
      <c r="H4" s="517"/>
      <c r="I4" s="517"/>
      <c r="J4" s="382"/>
      <c r="K4" s="363"/>
    </row>
    <row r="5" spans="1:15" x14ac:dyDescent="0.25">
      <c r="B5" s="361"/>
      <c r="C5" s="381"/>
      <c r="D5" s="517" t="s">
        <v>363</v>
      </c>
      <c r="E5" s="517"/>
      <c r="F5" s="517"/>
      <c r="G5" s="517"/>
      <c r="H5" s="517"/>
      <c r="I5" s="517"/>
      <c r="J5" s="382"/>
      <c r="K5" s="383"/>
    </row>
    <row r="6" spans="1:15" ht="15.75" thickBot="1" x14ac:dyDescent="0.3">
      <c r="B6" s="384"/>
      <c r="C6" s="385"/>
      <c r="D6" s="386"/>
      <c r="E6" s="386"/>
      <c r="F6" s="386"/>
      <c r="G6" s="386"/>
      <c r="H6" s="386"/>
      <c r="I6" s="386"/>
      <c r="J6" s="386"/>
      <c r="K6" s="387"/>
    </row>
    <row r="7" spans="1:15" x14ac:dyDescent="0.25">
      <c r="B7" s="365"/>
      <c r="C7" s="335"/>
      <c r="D7" s="335"/>
      <c r="E7" s="335"/>
      <c r="F7" s="335"/>
      <c r="G7" s="335"/>
      <c r="H7" s="335"/>
      <c r="I7" s="335"/>
      <c r="J7" s="335"/>
      <c r="K7" s="366"/>
    </row>
    <row r="8" spans="1:15" ht="15.75" x14ac:dyDescent="0.25">
      <c r="B8" s="365"/>
      <c r="C8" s="335"/>
      <c r="D8" s="518" t="s">
        <v>120</v>
      </c>
      <c r="E8" s="518"/>
      <c r="F8" s="518"/>
      <c r="G8" s="388"/>
      <c r="H8" s="388" t="s">
        <v>300</v>
      </c>
      <c r="I8" s="388" t="s">
        <v>364</v>
      </c>
      <c r="J8" s="388" t="s">
        <v>193</v>
      </c>
      <c r="K8" s="366"/>
    </row>
    <row r="9" spans="1:15" x14ac:dyDescent="0.25">
      <c r="B9" s="365"/>
      <c r="C9" s="335"/>
      <c r="D9" s="335"/>
      <c r="E9" s="335"/>
      <c r="F9" s="335"/>
      <c r="G9" s="335"/>
      <c r="H9" s="335"/>
      <c r="I9" s="335"/>
      <c r="J9" s="335"/>
      <c r="K9" s="366"/>
    </row>
    <row r="10" spans="1:15" x14ac:dyDescent="0.25">
      <c r="B10" s="365"/>
      <c r="C10" s="335" t="s">
        <v>401</v>
      </c>
      <c r="D10" s="335"/>
      <c r="E10" s="335"/>
      <c r="F10" s="335"/>
      <c r="G10" s="335"/>
      <c r="H10" s="335"/>
      <c r="I10" s="335"/>
      <c r="J10" s="335"/>
      <c r="K10" s="366"/>
      <c r="O10" s="335"/>
    </row>
    <row r="11" spans="1:15" x14ac:dyDescent="0.25">
      <c r="B11" s="365"/>
      <c r="C11" s="335"/>
      <c r="D11" s="335" t="s">
        <v>365</v>
      </c>
      <c r="E11" s="335"/>
      <c r="F11" s="335"/>
      <c r="G11" s="335"/>
      <c r="H11" s="389">
        <v>19800</v>
      </c>
      <c r="I11" s="389"/>
      <c r="J11" s="389"/>
      <c r="K11" s="366"/>
    </row>
    <row r="12" spans="1:15" x14ac:dyDescent="0.25">
      <c r="B12" s="365"/>
      <c r="C12" s="335"/>
      <c r="D12" s="335" t="s">
        <v>366</v>
      </c>
      <c r="E12" s="335"/>
      <c r="F12" s="335"/>
      <c r="G12" s="335"/>
      <c r="H12" s="389">
        <v>20000</v>
      </c>
      <c r="I12" s="389"/>
      <c r="J12" s="389"/>
      <c r="K12" s="366"/>
    </row>
    <row r="13" spans="1:15" x14ac:dyDescent="0.25">
      <c r="B13" s="365"/>
      <c r="C13" s="335"/>
      <c r="D13" s="335" t="s">
        <v>324</v>
      </c>
      <c r="E13" s="335"/>
      <c r="F13" s="335"/>
      <c r="G13" s="335"/>
      <c r="H13" s="389">
        <v>20000</v>
      </c>
      <c r="I13" s="389"/>
      <c r="J13" s="389"/>
      <c r="K13" s="366"/>
    </row>
    <row r="14" spans="1:15" x14ac:dyDescent="0.25">
      <c r="B14" s="365"/>
      <c r="C14" s="335"/>
      <c r="D14" s="335" t="s">
        <v>367</v>
      </c>
      <c r="E14" s="335"/>
      <c r="F14" s="335"/>
      <c r="G14" s="335"/>
      <c r="H14" s="390">
        <v>28000</v>
      </c>
      <c r="I14" s="389"/>
      <c r="J14" s="389"/>
      <c r="K14" s="366"/>
    </row>
    <row r="15" spans="1:15" x14ac:dyDescent="0.25">
      <c r="B15" s="365"/>
      <c r="C15" s="335"/>
      <c r="D15" s="335" t="s">
        <v>402</v>
      </c>
      <c r="E15" s="335"/>
      <c r="F15" s="335"/>
      <c r="G15" s="335"/>
      <c r="H15" s="391"/>
      <c r="I15" s="389"/>
      <c r="J15" s="389"/>
      <c r="K15" s="366"/>
    </row>
    <row r="16" spans="1:15" x14ac:dyDescent="0.25">
      <c r="B16" s="365"/>
      <c r="C16" s="335"/>
      <c r="D16" s="335"/>
      <c r="E16" s="335"/>
      <c r="F16" s="335"/>
      <c r="G16" s="335"/>
      <c r="H16" s="389"/>
      <c r="I16" s="389"/>
      <c r="J16" s="389"/>
      <c r="K16" s="366"/>
    </row>
    <row r="17" spans="2:14" x14ac:dyDescent="0.25">
      <c r="B17" s="365"/>
      <c r="C17" s="335" t="s">
        <v>403</v>
      </c>
      <c r="D17" s="335"/>
      <c r="E17" s="335"/>
      <c r="F17" s="335"/>
      <c r="G17" s="335"/>
      <c r="H17" s="389"/>
      <c r="I17" s="389"/>
      <c r="J17" s="389"/>
      <c r="K17" s="366"/>
    </row>
    <row r="18" spans="2:14" x14ac:dyDescent="0.25">
      <c r="B18" s="365"/>
      <c r="C18" s="335"/>
      <c r="D18" s="335" t="s">
        <v>325</v>
      </c>
      <c r="E18" s="335"/>
      <c r="F18" s="335"/>
      <c r="G18" s="335"/>
      <c r="H18" s="389">
        <v>60000</v>
      </c>
      <c r="I18" s="389"/>
      <c r="J18" s="389"/>
      <c r="K18" s="366"/>
    </row>
    <row r="19" spans="2:14" x14ac:dyDescent="0.25">
      <c r="B19" s="365"/>
      <c r="C19" s="335"/>
      <c r="D19" s="335" t="s">
        <v>324</v>
      </c>
      <c r="E19" s="335"/>
      <c r="F19" s="335"/>
      <c r="G19" s="335"/>
      <c r="H19" s="389">
        <v>30000</v>
      </c>
      <c r="I19" s="389"/>
      <c r="J19" s="389"/>
      <c r="K19" s="366"/>
    </row>
    <row r="20" spans="2:14" x14ac:dyDescent="0.25">
      <c r="B20" s="365"/>
      <c r="C20" s="335"/>
      <c r="D20" s="335" t="s">
        <v>368</v>
      </c>
      <c r="E20" s="335"/>
      <c r="F20" s="335"/>
      <c r="G20" s="335"/>
      <c r="H20" s="389">
        <v>66000</v>
      </c>
      <c r="I20" s="389"/>
      <c r="J20" s="389"/>
      <c r="K20" s="366"/>
    </row>
    <row r="21" spans="2:14" x14ac:dyDescent="0.25">
      <c r="B21" s="365"/>
      <c r="C21" s="335"/>
      <c r="D21" s="335" t="s">
        <v>404</v>
      </c>
      <c r="E21" s="335"/>
      <c r="F21" s="335"/>
      <c r="G21" s="335"/>
      <c r="H21" s="391"/>
      <c r="I21" s="389"/>
      <c r="J21" s="389"/>
      <c r="K21" s="366"/>
    </row>
    <row r="22" spans="2:14" x14ac:dyDescent="0.25">
      <c r="B22" s="365"/>
      <c r="C22" s="335"/>
      <c r="D22" s="335"/>
      <c r="E22" s="335"/>
      <c r="F22" s="335"/>
      <c r="G22" s="335"/>
      <c r="H22" s="389"/>
      <c r="I22" s="389"/>
      <c r="J22" s="389"/>
      <c r="K22" s="366"/>
    </row>
    <row r="23" spans="2:14" x14ac:dyDescent="0.25">
      <c r="B23" s="365"/>
      <c r="C23" s="335"/>
      <c r="D23" s="335"/>
      <c r="E23" s="335"/>
      <c r="F23" s="335"/>
      <c r="G23" s="335"/>
      <c r="H23" s="389"/>
      <c r="I23" s="389"/>
      <c r="J23" s="389"/>
      <c r="K23" s="366"/>
    </row>
    <row r="24" spans="2:14" x14ac:dyDescent="0.25">
      <c r="B24" s="365"/>
      <c r="C24" s="334" t="s">
        <v>369</v>
      </c>
      <c r="D24" s="334"/>
      <c r="E24" s="334"/>
      <c r="F24" s="334"/>
      <c r="G24" s="335"/>
      <c r="H24" s="389"/>
      <c r="I24" s="392">
        <f>+H15+H21</f>
        <v>0</v>
      </c>
      <c r="J24" s="393"/>
      <c r="K24" s="366"/>
    </row>
    <row r="25" spans="2:14" x14ac:dyDescent="0.25">
      <c r="B25" s="365"/>
      <c r="C25" s="335"/>
      <c r="D25" s="335"/>
      <c r="E25" s="335"/>
      <c r="F25" s="335"/>
      <c r="G25" s="335"/>
      <c r="H25" s="389"/>
      <c r="I25" s="389"/>
      <c r="J25" s="389"/>
      <c r="K25" s="366"/>
    </row>
    <row r="26" spans="2:14" x14ac:dyDescent="0.25">
      <c r="B26" s="365"/>
      <c r="C26" s="335"/>
      <c r="D26" s="335"/>
      <c r="E26" s="335"/>
      <c r="F26" s="335"/>
      <c r="G26" s="335"/>
      <c r="H26" s="389"/>
      <c r="I26" s="389"/>
      <c r="J26" s="389"/>
      <c r="K26" s="366"/>
    </row>
    <row r="27" spans="2:14" x14ac:dyDescent="0.25">
      <c r="B27" s="365"/>
      <c r="C27" s="335" t="s">
        <v>405</v>
      </c>
      <c r="D27" s="335"/>
      <c r="E27" s="335"/>
      <c r="F27" s="335"/>
      <c r="G27" s="335"/>
      <c r="H27" s="389"/>
      <c r="I27" s="389"/>
      <c r="J27" s="389"/>
      <c r="K27" s="366"/>
    </row>
    <row r="28" spans="2:14" x14ac:dyDescent="0.25">
      <c r="B28" s="365"/>
      <c r="C28" s="335"/>
      <c r="D28" s="335" t="s">
        <v>370</v>
      </c>
      <c r="E28" s="335"/>
      <c r="F28" s="335"/>
      <c r="G28" s="335"/>
      <c r="H28" s="389">
        <v>40000</v>
      </c>
      <c r="I28" s="389"/>
      <c r="J28" s="389"/>
      <c r="K28" s="366"/>
    </row>
    <row r="29" spans="2:14" x14ac:dyDescent="0.25">
      <c r="B29" s="365"/>
      <c r="C29" s="335"/>
      <c r="D29" s="335" t="s">
        <v>326</v>
      </c>
      <c r="E29" s="335"/>
      <c r="F29" s="335"/>
      <c r="G29" s="335"/>
      <c r="H29" s="389">
        <v>20213</v>
      </c>
      <c r="I29" s="389"/>
      <c r="J29" s="389"/>
      <c r="K29" s="366"/>
    </row>
    <row r="30" spans="2:14" x14ac:dyDescent="0.25">
      <c r="B30" s="365"/>
      <c r="C30" s="335"/>
      <c r="D30" s="335" t="s">
        <v>406</v>
      </c>
      <c r="E30" s="335"/>
      <c r="F30" s="335"/>
      <c r="G30" s="335"/>
      <c r="H30" s="391"/>
      <c r="I30" s="389"/>
      <c r="J30" s="389"/>
      <c r="K30" s="366"/>
    </row>
    <row r="31" spans="2:14" x14ac:dyDescent="0.25">
      <c r="B31" s="365"/>
      <c r="C31" s="335"/>
      <c r="D31" s="335"/>
      <c r="E31" s="335"/>
      <c r="F31" s="335"/>
      <c r="G31" s="335"/>
      <c r="H31" s="389"/>
      <c r="I31" s="389"/>
      <c r="J31" s="389"/>
      <c r="K31" s="366"/>
    </row>
    <row r="32" spans="2:14" x14ac:dyDescent="0.25">
      <c r="B32" s="365"/>
      <c r="C32" s="335" t="s">
        <v>407</v>
      </c>
      <c r="D32" s="335"/>
      <c r="E32" s="335"/>
      <c r="F32" s="335"/>
      <c r="G32" s="335"/>
      <c r="H32" s="389"/>
      <c r="I32" s="389"/>
      <c r="J32" s="389"/>
      <c r="K32" s="366"/>
      <c r="N32" s="335"/>
    </row>
    <row r="33" spans="2:11" x14ac:dyDescent="0.25">
      <c r="B33" s="365"/>
      <c r="C33" s="335"/>
      <c r="D33" s="335" t="s">
        <v>409</v>
      </c>
      <c r="E33" s="335"/>
      <c r="F33" s="335"/>
      <c r="G33" s="335"/>
      <c r="H33" s="389">
        <v>90000</v>
      </c>
      <c r="I33" s="389"/>
      <c r="J33" s="389"/>
      <c r="K33" s="366"/>
    </row>
    <row r="34" spans="2:11" x14ac:dyDescent="0.25">
      <c r="B34" s="365"/>
      <c r="C34" s="335"/>
      <c r="D34" s="335" t="s">
        <v>327</v>
      </c>
      <c r="E34" s="335"/>
      <c r="F34" s="335"/>
      <c r="G34" s="335"/>
      <c r="H34" s="389">
        <v>100000</v>
      </c>
      <c r="I34" s="389"/>
      <c r="J34" s="389"/>
      <c r="K34" s="366"/>
    </row>
    <row r="35" spans="2:11" x14ac:dyDescent="0.25">
      <c r="B35" s="365"/>
      <c r="C35" s="335"/>
      <c r="D35" s="335" t="s">
        <v>408</v>
      </c>
      <c r="E35" s="335"/>
      <c r="F35" s="335"/>
      <c r="G35" s="335"/>
      <c r="H35" s="391"/>
      <c r="I35" s="389"/>
      <c r="J35" s="389"/>
      <c r="K35" s="366"/>
    </row>
    <row r="36" spans="2:11" x14ac:dyDescent="0.25">
      <c r="B36" s="365"/>
      <c r="C36" s="335"/>
      <c r="D36" s="335"/>
      <c r="E36" s="335"/>
      <c r="F36" s="335"/>
      <c r="G36" s="335"/>
      <c r="H36" s="389"/>
      <c r="I36" s="389"/>
      <c r="J36" s="389"/>
      <c r="K36" s="366"/>
    </row>
    <row r="37" spans="2:11" x14ac:dyDescent="0.25">
      <c r="B37" s="365"/>
      <c r="C37" s="335"/>
      <c r="D37" s="335"/>
      <c r="E37" s="335"/>
      <c r="F37" s="335"/>
      <c r="G37" s="335"/>
      <c r="H37" s="389"/>
      <c r="I37" s="389"/>
      <c r="J37" s="389"/>
      <c r="K37" s="366"/>
    </row>
    <row r="38" spans="2:11" x14ac:dyDescent="0.25">
      <c r="B38" s="365"/>
      <c r="C38" s="334" t="s">
        <v>371</v>
      </c>
      <c r="D38" s="335"/>
      <c r="E38" s="335"/>
      <c r="F38" s="335"/>
      <c r="G38" s="335"/>
      <c r="H38" s="389"/>
      <c r="I38" s="392">
        <f>+H30+H35</f>
        <v>0</v>
      </c>
      <c r="J38" s="393"/>
      <c r="K38" s="366"/>
    </row>
    <row r="39" spans="2:11" x14ac:dyDescent="0.25">
      <c r="B39" s="365"/>
      <c r="C39" s="335"/>
      <c r="D39" s="335"/>
      <c r="E39" s="335"/>
      <c r="F39" s="335"/>
      <c r="G39" s="335"/>
      <c r="H39" s="389"/>
      <c r="I39" s="389"/>
      <c r="J39" s="389"/>
      <c r="K39" s="366"/>
    </row>
    <row r="40" spans="2:11" ht="15.75" thickBot="1" x14ac:dyDescent="0.3">
      <c r="B40" s="365"/>
      <c r="C40" s="335"/>
      <c r="D40" s="335"/>
      <c r="E40" s="335"/>
      <c r="F40" s="335"/>
      <c r="G40" s="335"/>
      <c r="H40" s="389"/>
      <c r="I40" s="389"/>
      <c r="J40" s="389"/>
      <c r="K40" s="366"/>
    </row>
    <row r="41" spans="2:11" ht="15.75" thickBot="1" x14ac:dyDescent="0.3">
      <c r="B41" s="365"/>
      <c r="C41" s="413" t="s">
        <v>372</v>
      </c>
      <c r="D41" s="414"/>
      <c r="E41" s="414"/>
      <c r="F41" s="414"/>
      <c r="G41" s="415"/>
      <c r="H41" s="389"/>
      <c r="I41" s="335"/>
      <c r="J41" s="394">
        <f>+I38+I24</f>
        <v>0</v>
      </c>
      <c r="K41" s="366"/>
    </row>
    <row r="42" spans="2:11" x14ac:dyDescent="0.25">
      <c r="B42" s="365"/>
      <c r="C42" s="335"/>
      <c r="D42" s="335"/>
      <c r="E42" s="335"/>
      <c r="F42" s="335"/>
      <c r="G42" s="335"/>
      <c r="H42" s="389"/>
      <c r="I42" s="389"/>
      <c r="J42" s="389"/>
      <c r="K42" s="366"/>
    </row>
    <row r="43" spans="2:11" x14ac:dyDescent="0.25">
      <c r="B43" s="365"/>
      <c r="C43" s="335"/>
      <c r="D43" s="335"/>
      <c r="E43" s="335"/>
      <c r="F43" s="335"/>
      <c r="G43" s="335"/>
      <c r="H43" s="389"/>
      <c r="I43" s="389"/>
      <c r="J43" s="389"/>
      <c r="K43" s="366"/>
    </row>
    <row r="44" spans="2:11" x14ac:dyDescent="0.25">
      <c r="B44" s="365"/>
      <c r="C44" s="335"/>
      <c r="D44" s="335"/>
      <c r="E44" s="335"/>
      <c r="F44" s="335"/>
      <c r="G44" s="335"/>
      <c r="H44" s="389"/>
      <c r="I44" s="389"/>
      <c r="J44" s="389"/>
      <c r="K44" s="366"/>
    </row>
    <row r="45" spans="2:11" x14ac:dyDescent="0.25">
      <c r="B45" s="365"/>
      <c r="C45" s="335"/>
      <c r="D45" s="335"/>
      <c r="E45" s="335"/>
      <c r="F45" s="335"/>
      <c r="G45" s="335"/>
      <c r="H45" s="389"/>
      <c r="I45" s="389"/>
      <c r="J45" s="389"/>
      <c r="K45" s="366"/>
    </row>
    <row r="46" spans="2:11" x14ac:dyDescent="0.25">
      <c r="B46" s="365"/>
      <c r="C46" s="335"/>
      <c r="D46" s="335"/>
      <c r="E46" s="335"/>
      <c r="F46" s="335"/>
      <c r="G46" s="335"/>
      <c r="H46" s="335"/>
      <c r="I46" s="389"/>
      <c r="J46" s="389"/>
      <c r="K46" s="366"/>
    </row>
    <row r="47" spans="2:11" x14ac:dyDescent="0.25">
      <c r="B47" s="365"/>
      <c r="D47" s="335"/>
      <c r="E47" s="335"/>
      <c r="F47" s="335"/>
      <c r="G47" s="335"/>
      <c r="H47" s="335"/>
      <c r="I47" s="389"/>
      <c r="J47" s="389"/>
      <c r="K47" s="366"/>
    </row>
    <row r="48" spans="2:11" x14ac:dyDescent="0.25">
      <c r="B48" s="365"/>
      <c r="C48" s="519" t="s">
        <v>359</v>
      </c>
      <c r="D48" s="519"/>
      <c r="E48" s="519"/>
      <c r="F48" s="395"/>
      <c r="G48" s="395" t="s">
        <v>373</v>
      </c>
      <c r="H48" s="520" t="s">
        <v>374</v>
      </c>
      <c r="I48" s="520"/>
      <c r="J48" s="346"/>
      <c r="K48" s="366"/>
    </row>
    <row r="49" spans="2:11" x14ac:dyDescent="0.25">
      <c r="B49" s="365"/>
      <c r="C49" s="335"/>
      <c r="D49" s="335"/>
      <c r="E49" s="335"/>
      <c r="F49" s="335"/>
      <c r="G49" s="335"/>
      <c r="H49" s="335"/>
      <c r="I49" s="335"/>
      <c r="J49" s="335"/>
      <c r="K49" s="366"/>
    </row>
    <row r="50" spans="2:11" x14ac:dyDescent="0.25">
      <c r="B50" s="365"/>
      <c r="C50" s="335"/>
      <c r="D50" s="335"/>
      <c r="E50" s="335"/>
      <c r="F50" s="335"/>
      <c r="G50" s="335"/>
      <c r="H50" s="335"/>
      <c r="I50" s="335"/>
      <c r="J50" s="335"/>
      <c r="K50" s="366"/>
    </row>
    <row r="51" spans="2:11" x14ac:dyDescent="0.25">
      <c r="B51" s="365"/>
      <c r="C51" s="335"/>
      <c r="D51" s="335"/>
      <c r="E51" s="335"/>
      <c r="F51" s="335"/>
      <c r="G51" s="335"/>
      <c r="H51" s="335"/>
      <c r="I51" s="335"/>
      <c r="J51" s="335"/>
      <c r="K51" s="366"/>
    </row>
    <row r="52" spans="2:11" ht="15.75" thickBot="1" x14ac:dyDescent="0.3">
      <c r="B52" s="377"/>
      <c r="C52" s="379"/>
      <c r="D52" s="379"/>
      <c r="E52" s="379"/>
      <c r="F52" s="379"/>
      <c r="G52" s="379"/>
      <c r="H52" s="379"/>
      <c r="I52" s="379"/>
      <c r="J52" s="379"/>
      <c r="K52" s="380"/>
    </row>
  </sheetData>
  <mergeCells count="6">
    <mergeCell ref="D3:I3"/>
    <mergeCell ref="D4:I4"/>
    <mergeCell ref="D5:I5"/>
    <mergeCell ref="D8:F8"/>
    <mergeCell ref="C48:E48"/>
    <mergeCell ref="H48:I4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L32"/>
  <sheetViews>
    <sheetView showGridLines="0" showRowColHeaders="0" topLeftCell="A2" zoomScale="80" zoomScaleNormal="80" workbookViewId="0">
      <selection activeCell="M21" sqref="M21"/>
    </sheetView>
  </sheetViews>
  <sheetFormatPr baseColWidth="10" defaultColWidth="11.5703125" defaultRowHeight="15" x14ac:dyDescent="0.25"/>
  <cols>
    <col min="1" max="1" width="3.42578125" customWidth="1"/>
    <col min="3" max="3" width="3.7109375" customWidth="1"/>
    <col min="4" max="4" width="13.140625" customWidth="1"/>
    <col min="7" max="7" width="8.85546875" customWidth="1"/>
    <col min="8" max="8" width="13.140625" bestFit="1" customWidth="1"/>
    <col min="9" max="9" width="7.140625" bestFit="1" customWidth="1"/>
  </cols>
  <sheetData>
    <row r="1" spans="2:12" ht="15.75" thickBot="1" x14ac:dyDescent="0.3"/>
    <row r="2" spans="2:12" x14ac:dyDescent="0.25">
      <c r="B2" s="357"/>
      <c r="C2" s="359"/>
      <c r="D2" s="359"/>
      <c r="E2" s="359"/>
      <c r="F2" s="359"/>
      <c r="G2" s="359"/>
      <c r="H2" s="359"/>
      <c r="I2" s="359"/>
      <c r="J2" s="360"/>
    </row>
    <row r="3" spans="2:12" x14ac:dyDescent="0.25">
      <c r="B3" s="361"/>
      <c r="C3" s="396"/>
      <c r="D3" s="517" t="str">
        <f>+[1]Datos!C5</f>
        <v>"PRESUPUESTOS S.A DE C.V"</v>
      </c>
      <c r="E3" s="517"/>
      <c r="F3" s="517"/>
      <c r="G3" s="517"/>
      <c r="H3" s="517"/>
      <c r="I3" s="517"/>
      <c r="J3" s="383"/>
    </row>
    <row r="4" spans="2:12" x14ac:dyDescent="0.25">
      <c r="B4" s="361"/>
      <c r="C4" s="396"/>
      <c r="D4" s="517" t="s">
        <v>375</v>
      </c>
      <c r="E4" s="517"/>
      <c r="F4" s="517"/>
      <c r="G4" s="517"/>
      <c r="H4" s="517"/>
      <c r="I4" s="517"/>
      <c r="J4" s="363"/>
    </row>
    <row r="5" spans="2:12" x14ac:dyDescent="0.25">
      <c r="B5" s="361"/>
      <c r="C5" s="396"/>
      <c r="D5" s="517" t="s">
        <v>363</v>
      </c>
      <c r="E5" s="517"/>
      <c r="F5" s="517"/>
      <c r="G5" s="517"/>
      <c r="H5" s="517"/>
      <c r="I5" s="517"/>
      <c r="J5" s="383"/>
    </row>
    <row r="6" spans="2:12" ht="15.75" thickBot="1" x14ac:dyDescent="0.3">
      <c r="B6" s="384"/>
      <c r="C6" s="386"/>
      <c r="D6" s="386"/>
      <c r="E6" s="386"/>
      <c r="F6" s="386"/>
      <c r="G6" s="386"/>
      <c r="H6" s="386"/>
      <c r="I6" s="386"/>
      <c r="J6" s="387"/>
    </row>
    <row r="7" spans="2:12" x14ac:dyDescent="0.25">
      <c r="B7" s="365"/>
      <c r="C7" s="335"/>
      <c r="D7" s="335"/>
      <c r="E7" s="335"/>
      <c r="F7" s="335"/>
      <c r="G7" s="335"/>
      <c r="H7" s="335"/>
      <c r="I7" s="335"/>
      <c r="J7" s="366"/>
    </row>
    <row r="8" spans="2:12" x14ac:dyDescent="0.25">
      <c r="B8" s="365"/>
      <c r="C8" s="335"/>
      <c r="D8" s="335"/>
      <c r="E8" s="335"/>
      <c r="F8" s="335"/>
      <c r="G8" s="335"/>
      <c r="H8" s="335"/>
      <c r="I8" s="335"/>
      <c r="J8" s="366"/>
    </row>
    <row r="9" spans="2:12" ht="15.75" x14ac:dyDescent="0.25">
      <c r="B9" s="365"/>
      <c r="C9" s="335"/>
      <c r="D9" s="518" t="s">
        <v>120</v>
      </c>
      <c r="E9" s="518"/>
      <c r="F9" s="518"/>
      <c r="G9" s="388"/>
      <c r="H9" s="388" t="s">
        <v>193</v>
      </c>
      <c r="I9" s="388" t="s">
        <v>328</v>
      </c>
      <c r="J9" s="366"/>
    </row>
    <row r="10" spans="2:12" x14ac:dyDescent="0.25">
      <c r="B10" s="365"/>
      <c r="C10" s="335"/>
      <c r="D10" s="335"/>
      <c r="E10" s="335"/>
      <c r="F10" s="335"/>
      <c r="G10" s="335"/>
      <c r="H10" s="335"/>
      <c r="I10" s="335"/>
      <c r="J10" s="366"/>
    </row>
    <row r="11" spans="2:12" x14ac:dyDescent="0.25">
      <c r="B11" s="365"/>
      <c r="C11" s="335"/>
      <c r="D11" s="335" t="s">
        <v>376</v>
      </c>
      <c r="E11" s="335"/>
      <c r="F11" s="335"/>
      <c r="G11" s="335"/>
      <c r="H11" s="389"/>
      <c r="I11" s="397">
        <v>1</v>
      </c>
      <c r="J11" s="366"/>
    </row>
    <row r="12" spans="2:12" x14ac:dyDescent="0.25">
      <c r="B12" s="365"/>
      <c r="C12" s="398" t="s">
        <v>344</v>
      </c>
      <c r="D12" s="335" t="s">
        <v>329</v>
      </c>
      <c r="E12" s="335"/>
      <c r="F12" s="335"/>
      <c r="G12" s="335"/>
      <c r="H12" s="389"/>
      <c r="I12" s="399" t="e">
        <f>(H12*$I$11)/$H$11</f>
        <v>#DIV/0!</v>
      </c>
      <c r="J12" s="366"/>
    </row>
    <row r="13" spans="2:12" x14ac:dyDescent="0.25">
      <c r="B13" s="365"/>
      <c r="C13" s="398" t="s">
        <v>342</v>
      </c>
      <c r="D13" s="335" t="s">
        <v>330</v>
      </c>
      <c r="E13" s="335"/>
      <c r="F13" s="335"/>
      <c r="G13" s="335"/>
      <c r="H13" s="391">
        <f>+H11-H12</f>
        <v>0</v>
      </c>
      <c r="I13" s="399" t="e">
        <f>(H13*$I$11)/$H$11</f>
        <v>#DIV/0!</v>
      </c>
      <c r="J13" s="366"/>
      <c r="L13" s="335"/>
    </row>
    <row r="14" spans="2:12" x14ac:dyDescent="0.25">
      <c r="B14" s="365"/>
      <c r="C14" s="398" t="s">
        <v>344</v>
      </c>
      <c r="D14" s="335" t="s">
        <v>377</v>
      </c>
      <c r="E14" s="335"/>
      <c r="F14" s="335"/>
      <c r="G14" s="335"/>
      <c r="H14" s="389"/>
      <c r="I14" s="399" t="e">
        <f>(H14*$I$11)/$H$11</f>
        <v>#DIV/0!</v>
      </c>
      <c r="J14" s="366"/>
    </row>
    <row r="15" spans="2:12" x14ac:dyDescent="0.25">
      <c r="B15" s="365"/>
      <c r="C15" s="398" t="s">
        <v>342</v>
      </c>
      <c r="D15" s="335" t="s">
        <v>331</v>
      </c>
      <c r="E15" s="335"/>
      <c r="F15" s="335"/>
      <c r="G15" s="335"/>
      <c r="H15" s="391">
        <f>+H13-H14</f>
        <v>0</v>
      </c>
      <c r="I15" s="399" t="e">
        <f>(H15*$I$11)/$H$11</f>
        <v>#DIV/0!</v>
      </c>
      <c r="J15" s="366"/>
    </row>
    <row r="16" spans="2:12" x14ac:dyDescent="0.25">
      <c r="B16" s="365"/>
      <c r="C16" s="398" t="s">
        <v>344</v>
      </c>
      <c r="D16" s="335" t="s">
        <v>378</v>
      </c>
      <c r="E16" s="335"/>
      <c r="F16" s="335"/>
      <c r="G16" s="335"/>
      <c r="H16" s="389">
        <v>304008</v>
      </c>
      <c r="I16" s="399" t="e">
        <f t="shared" ref="I16:I17" si="0">(H16*$I$11)/$H$11</f>
        <v>#DIV/0!</v>
      </c>
      <c r="J16" s="366"/>
    </row>
    <row r="17" spans="2:10" ht="15.75" thickBot="1" x14ac:dyDescent="0.3">
      <c r="B17" s="365"/>
      <c r="C17" s="401" t="s">
        <v>342</v>
      </c>
      <c r="D17" s="334" t="s">
        <v>332</v>
      </c>
      <c r="E17" s="335"/>
      <c r="F17" s="335"/>
      <c r="G17" s="335"/>
      <c r="H17" s="394">
        <f>+H15-H16</f>
        <v>-304008</v>
      </c>
      <c r="I17" s="399" t="e">
        <f t="shared" si="0"/>
        <v>#DIV/0!</v>
      </c>
      <c r="J17" s="366"/>
    </row>
    <row r="18" spans="2:10" ht="15.75" thickTop="1" x14ac:dyDescent="0.25">
      <c r="B18" s="365"/>
      <c r="C18" s="335"/>
      <c r="D18" s="335"/>
      <c r="E18" s="335"/>
      <c r="F18" s="335"/>
      <c r="G18" s="335"/>
      <c r="H18" s="335"/>
      <c r="I18" s="335"/>
      <c r="J18" s="366"/>
    </row>
    <row r="19" spans="2:10" x14ac:dyDescent="0.25">
      <c r="B19" s="365"/>
      <c r="C19" s="335"/>
      <c r="D19" s="335"/>
      <c r="E19" s="335"/>
      <c r="F19" s="335"/>
      <c r="G19" s="335"/>
      <c r="H19" s="335"/>
      <c r="I19" s="335"/>
      <c r="J19" s="366"/>
    </row>
    <row r="20" spans="2:10" x14ac:dyDescent="0.25">
      <c r="B20" s="365"/>
      <c r="C20" s="335"/>
      <c r="D20" s="335"/>
      <c r="E20" s="335"/>
      <c r="F20" s="335"/>
      <c r="G20" s="335"/>
      <c r="H20" s="335"/>
      <c r="I20" s="335"/>
      <c r="J20" s="366"/>
    </row>
    <row r="21" spans="2:10" x14ac:dyDescent="0.25">
      <c r="B21" s="365"/>
      <c r="C21" s="335"/>
      <c r="D21" s="335"/>
      <c r="E21" s="335"/>
      <c r="F21" s="335"/>
      <c r="G21" s="335"/>
      <c r="H21" s="335"/>
      <c r="I21" s="335"/>
      <c r="J21" s="366"/>
    </row>
    <row r="22" spans="2:10" x14ac:dyDescent="0.25">
      <c r="B22" s="365"/>
      <c r="C22" s="335"/>
      <c r="D22" s="335"/>
      <c r="E22" s="335"/>
      <c r="F22" s="335"/>
      <c r="G22" s="335"/>
      <c r="H22" s="335"/>
      <c r="I22" s="335"/>
      <c r="J22" s="366"/>
    </row>
    <row r="23" spans="2:10" x14ac:dyDescent="0.25">
      <c r="B23" s="365"/>
      <c r="C23" s="335"/>
      <c r="D23" s="335"/>
      <c r="E23" s="335"/>
      <c r="F23" s="335"/>
      <c r="G23" s="335"/>
      <c r="H23" s="335"/>
      <c r="I23" s="335"/>
      <c r="J23" s="366"/>
    </row>
    <row r="24" spans="2:10" x14ac:dyDescent="0.25">
      <c r="B24" s="365"/>
      <c r="C24" s="335"/>
      <c r="D24" s="335"/>
      <c r="E24" s="335"/>
      <c r="F24" s="335"/>
      <c r="G24" s="335"/>
      <c r="H24" s="335"/>
      <c r="I24" s="335"/>
      <c r="J24" s="366"/>
    </row>
    <row r="25" spans="2:10" x14ac:dyDescent="0.25">
      <c r="B25" s="365"/>
      <c r="C25" s="335"/>
      <c r="D25" s="335"/>
      <c r="E25" s="335"/>
      <c r="F25" s="335"/>
      <c r="G25" s="335"/>
      <c r="H25" s="335"/>
      <c r="I25" s="335"/>
      <c r="J25" s="366"/>
    </row>
    <row r="26" spans="2:10" x14ac:dyDescent="0.25">
      <c r="B26" s="365"/>
      <c r="C26" s="335"/>
      <c r="E26" s="335"/>
      <c r="F26" s="335"/>
      <c r="G26" s="335"/>
      <c r="H26" s="335"/>
      <c r="I26" s="335"/>
      <c r="J26" s="366"/>
    </row>
    <row r="27" spans="2:10" x14ac:dyDescent="0.25">
      <c r="B27" s="365"/>
      <c r="C27" s="335"/>
      <c r="D27" s="395" t="s">
        <v>359</v>
      </c>
      <c r="E27" s="395"/>
      <c r="F27" s="521" t="s">
        <v>379</v>
      </c>
      <c r="G27" s="521"/>
      <c r="H27" s="519" t="s">
        <v>380</v>
      </c>
      <c r="I27" s="519"/>
      <c r="J27" s="366"/>
    </row>
    <row r="28" spans="2:10" x14ac:dyDescent="0.25">
      <c r="B28" s="365"/>
      <c r="C28" s="335"/>
      <c r="D28" s="335"/>
      <c r="E28" s="335"/>
      <c r="F28" s="335"/>
      <c r="G28" s="335"/>
      <c r="H28" s="335"/>
      <c r="I28" s="335"/>
      <c r="J28" s="366"/>
    </row>
    <row r="29" spans="2:10" x14ac:dyDescent="0.25">
      <c r="B29" s="365"/>
      <c r="C29" s="335"/>
      <c r="D29" s="335"/>
      <c r="E29" s="335"/>
      <c r="F29" s="335"/>
      <c r="G29" s="335"/>
      <c r="H29" s="335"/>
      <c r="I29" s="335"/>
      <c r="J29" s="366"/>
    </row>
    <row r="30" spans="2:10" x14ac:dyDescent="0.25">
      <c r="B30" s="365"/>
      <c r="C30" s="335"/>
      <c r="D30" s="335"/>
      <c r="E30" s="335"/>
      <c r="F30" s="335"/>
      <c r="G30" s="335"/>
      <c r="H30" s="335"/>
      <c r="I30" s="335"/>
      <c r="J30" s="366"/>
    </row>
    <row r="31" spans="2:10" x14ac:dyDescent="0.25">
      <c r="B31" s="365"/>
      <c r="C31" s="335"/>
      <c r="D31" s="335"/>
      <c r="E31" s="335"/>
      <c r="F31" s="335"/>
      <c r="G31" s="335"/>
      <c r="H31" s="335"/>
      <c r="I31" s="335"/>
      <c r="J31" s="366"/>
    </row>
    <row r="32" spans="2:10" ht="15.75" thickBot="1" x14ac:dyDescent="0.3">
      <c r="B32" s="377"/>
      <c r="C32" s="379"/>
      <c r="D32" s="379"/>
      <c r="E32" s="379"/>
      <c r="F32" s="379"/>
      <c r="G32" s="379"/>
      <c r="H32" s="379"/>
      <c r="I32" s="379"/>
      <c r="J32" s="380"/>
    </row>
  </sheetData>
  <mergeCells count="6">
    <mergeCell ref="D3:I3"/>
    <mergeCell ref="D4:I4"/>
    <mergeCell ref="D5:I5"/>
    <mergeCell ref="D9:F9"/>
    <mergeCell ref="F27:G27"/>
    <mergeCell ref="H27:I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948.5</vt:lpstr>
      <vt:lpstr>P.Efectivo</vt:lpstr>
      <vt:lpstr>P-CAPITAL</vt:lpstr>
      <vt:lpstr>Mar-Vella</vt:lpstr>
      <vt:lpstr>1</vt:lpstr>
      <vt:lpstr>2</vt:lpstr>
      <vt:lpstr>3</vt:lpstr>
      <vt:lpstr>4</vt:lpstr>
      <vt:lpstr>5</vt:lpstr>
      <vt:lpstr>6</vt:lpstr>
      <vt:lpstr>'948.5'!Área_de_impresión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</dc:creator>
  <cp:lastModifiedBy>WS03</cp:lastModifiedBy>
  <dcterms:created xsi:type="dcterms:W3CDTF">2020-08-04T00:05:25Z</dcterms:created>
  <dcterms:modified xsi:type="dcterms:W3CDTF">2020-08-05T15:47:13Z</dcterms:modified>
</cp:coreProperties>
</file>